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6E9CBC1F-B87F-4316-87BB-27DD5511781D}" xr6:coauthVersionLast="47" xr6:coauthVersionMax="47" xr10:uidLastSave="{00000000-0000-0000-0000-000000000000}"/>
  <bookViews>
    <workbookView xWindow="38280" yWindow="-120" windowWidth="29040" windowHeight="15840" xr2:uid="{AE41B3B2-FA96-480B-B0A7-6B80E19D46A8}"/>
  </bookViews>
  <sheets>
    <sheet name="Revenue, Expenses &amp; Net Income" sheetId="1" r:id="rId1"/>
  </sheets>
  <definedNames>
    <definedName name="_xlnm.Print_Area" localSheetId="0">'Revenue, Expenses &amp; Net Income'!$A$1:$W$49</definedName>
    <definedName name="_xlnm.Print_Titles" localSheetId="0">'Revenue, Expenses &amp; Net Income'!$1:$5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G9" i="1" s="1"/>
  <c r="K102" i="1"/>
  <c r="I102" i="1" l="1"/>
  <c r="G102" i="1" s="1"/>
  <c r="I48" i="1" l="1"/>
  <c r="G48" i="1" s="1"/>
  <c r="I45" i="1"/>
  <c r="G45" i="1" s="1"/>
  <c r="I43" i="1"/>
  <c r="G43" i="1" s="1"/>
  <c r="I42" i="1"/>
  <c r="G42" i="1" s="1"/>
  <c r="I39" i="1"/>
  <c r="G39" i="1"/>
  <c r="I38" i="1"/>
  <c r="G38" i="1" s="1"/>
  <c r="I37" i="1"/>
  <c r="G37" i="1" s="1"/>
  <c r="I36" i="1"/>
  <c r="G36" i="1" s="1"/>
  <c r="I35" i="1"/>
  <c r="G35" i="1" s="1"/>
  <c r="I33" i="1"/>
  <c r="G33" i="1" s="1"/>
  <c r="I28" i="1"/>
  <c r="G28" i="1" s="1"/>
  <c r="I26" i="1"/>
  <c r="G26" i="1" s="1"/>
  <c r="I25" i="1"/>
  <c r="G25" i="1" s="1"/>
  <c r="I24" i="1"/>
  <c r="G24" i="1" s="1"/>
  <c r="I23" i="1"/>
  <c r="G23" i="1" s="1"/>
  <c r="I22" i="1"/>
  <c r="G22" i="1" s="1"/>
  <c r="K60" i="1" l="1"/>
  <c r="R60" i="1"/>
  <c r="I60" i="1" l="1"/>
  <c r="G60" i="1" s="1"/>
  <c r="I12" i="1" l="1"/>
  <c r="G12" i="1" s="1"/>
  <c r="W108" i="1"/>
  <c r="V108" i="1"/>
  <c r="U108" i="1"/>
  <c r="T108" i="1"/>
  <c r="S108" i="1"/>
  <c r="R108" i="1"/>
  <c r="Q108" i="1"/>
  <c r="Q109" i="1" s="1"/>
  <c r="Q46" i="1" s="1"/>
  <c r="P108" i="1"/>
  <c r="P109" i="1" s="1"/>
  <c r="P46" i="1" s="1"/>
  <c r="O108" i="1"/>
  <c r="O109" i="1" s="1"/>
  <c r="O46" i="1" s="1"/>
  <c r="N108" i="1"/>
  <c r="N109" i="1" s="1"/>
  <c r="N46" i="1" s="1"/>
  <c r="M108" i="1"/>
  <c r="M109" i="1" s="1"/>
  <c r="M46" i="1" s="1"/>
  <c r="L108" i="1"/>
  <c r="L109" i="1" s="1"/>
  <c r="L46" i="1" s="1"/>
  <c r="K108" i="1"/>
  <c r="K109" i="1" s="1"/>
  <c r="K46" i="1" s="1"/>
  <c r="J108" i="1"/>
  <c r="J109" i="1" s="1"/>
  <c r="J46" i="1" s="1"/>
  <c r="I108" i="1"/>
  <c r="H108" i="1"/>
  <c r="G108" i="1"/>
  <c r="X107" i="1"/>
  <c r="X106" i="1"/>
  <c r="X105" i="1"/>
  <c r="X104" i="1"/>
  <c r="X103" i="1"/>
  <c r="X102" i="1"/>
  <c r="W100" i="1"/>
  <c r="W109" i="1" s="1"/>
  <c r="W46" i="1" s="1"/>
  <c r="V100" i="1"/>
  <c r="V109" i="1" s="1"/>
  <c r="V46" i="1" s="1"/>
  <c r="U100" i="1"/>
  <c r="U109" i="1" s="1"/>
  <c r="U46" i="1" s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X99" i="1"/>
  <c r="X98" i="1"/>
  <c r="X97" i="1"/>
  <c r="X96" i="1"/>
  <c r="X95" i="1"/>
  <c r="X94" i="1"/>
  <c r="W90" i="1"/>
  <c r="V90" i="1"/>
  <c r="U90" i="1"/>
  <c r="T90" i="1"/>
  <c r="S90" i="1"/>
  <c r="R90" i="1"/>
  <c r="Q90" i="1"/>
  <c r="Q27" i="1" s="1"/>
  <c r="P90" i="1"/>
  <c r="P27" i="1" s="1"/>
  <c r="P29" i="1" s="1"/>
  <c r="P34" i="1" s="1"/>
  <c r="P40" i="1" s="1"/>
  <c r="O90" i="1"/>
  <c r="O27" i="1" s="1"/>
  <c r="O29" i="1" s="1"/>
  <c r="O34" i="1" s="1"/>
  <c r="O40" i="1" s="1"/>
  <c r="N90" i="1"/>
  <c r="N27" i="1" s="1"/>
  <c r="N29" i="1" s="1"/>
  <c r="N34" i="1" s="1"/>
  <c r="N40" i="1" s="1"/>
  <c r="M90" i="1"/>
  <c r="M27" i="1" s="1"/>
  <c r="M29" i="1" s="1"/>
  <c r="M34" i="1" s="1"/>
  <c r="M40" i="1" s="1"/>
  <c r="L90" i="1"/>
  <c r="L27" i="1" s="1"/>
  <c r="L29" i="1" s="1"/>
  <c r="L34" i="1" s="1"/>
  <c r="L40" i="1" s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I27" i="1" s="1"/>
  <c r="I29" i="1" s="1"/>
  <c r="I34" i="1" s="1"/>
  <c r="I40" i="1" s="1"/>
  <c r="H90" i="1"/>
  <c r="G90" i="1"/>
  <c r="X89" i="1"/>
  <c r="X88" i="1"/>
  <c r="X87" i="1"/>
  <c r="X80" i="1"/>
  <c r="X79" i="1"/>
  <c r="W77" i="1"/>
  <c r="V77" i="1"/>
  <c r="U77" i="1"/>
  <c r="T77" i="1"/>
  <c r="S77" i="1"/>
  <c r="S17" i="1" s="1"/>
  <c r="R77" i="1"/>
  <c r="R17" i="1" s="1"/>
  <c r="Q77" i="1"/>
  <c r="Q17" i="1" s="1"/>
  <c r="P77" i="1"/>
  <c r="P17" i="1" s="1"/>
  <c r="O77" i="1"/>
  <c r="O17" i="1" s="1"/>
  <c r="N77" i="1"/>
  <c r="M77" i="1"/>
  <c r="L77" i="1"/>
  <c r="K77" i="1"/>
  <c r="J77" i="1"/>
  <c r="I77" i="1"/>
  <c r="H77" i="1"/>
  <c r="G77" i="1"/>
  <c r="X76" i="1"/>
  <c r="X75" i="1"/>
  <c r="X74" i="1"/>
  <c r="X73" i="1"/>
  <c r="W70" i="1"/>
  <c r="V70" i="1"/>
  <c r="V16" i="1" s="1"/>
  <c r="V18" i="1" s="1"/>
  <c r="U70" i="1"/>
  <c r="U16" i="1" s="1"/>
  <c r="U18" i="1" s="1"/>
  <c r="U41" i="1" s="1"/>
  <c r="T70" i="1"/>
  <c r="T16" i="1" s="1"/>
  <c r="T18" i="1" s="1"/>
  <c r="S70" i="1"/>
  <c r="S16" i="1" s="1"/>
  <c r="R70" i="1"/>
  <c r="R16" i="1" s="1"/>
  <c r="Q70" i="1"/>
  <c r="Q16" i="1" s="1"/>
  <c r="P70" i="1"/>
  <c r="P16" i="1" s="1"/>
  <c r="O70" i="1"/>
  <c r="O16" i="1" s="1"/>
  <c r="N70" i="1"/>
  <c r="M70" i="1"/>
  <c r="L70" i="1"/>
  <c r="K70" i="1"/>
  <c r="K16" i="1" s="1"/>
  <c r="K18" i="1" s="1"/>
  <c r="J70" i="1"/>
  <c r="J16" i="1" s="1"/>
  <c r="J18" i="1" s="1"/>
  <c r="I70" i="1"/>
  <c r="I16" i="1" s="1"/>
  <c r="H70" i="1"/>
  <c r="H16" i="1" s="1"/>
  <c r="H18" i="1" s="1"/>
  <c r="G70" i="1"/>
  <c r="G16" i="1" s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T29" i="1"/>
  <c r="T34" i="1" s="1"/>
  <c r="T40" i="1" s="1"/>
  <c r="S29" i="1"/>
  <c r="S34" i="1" s="1"/>
  <c r="S40" i="1" s="1"/>
  <c r="R29" i="1"/>
  <c r="R34" i="1" s="1"/>
  <c r="R40" i="1" s="1"/>
  <c r="Q29" i="1"/>
  <c r="Q34" i="1" s="1"/>
  <c r="Q40" i="1" s="1"/>
  <c r="W27" i="1"/>
  <c r="W29" i="1" s="1"/>
  <c r="W34" i="1" s="1"/>
  <c r="W40" i="1" s="1"/>
  <c r="V27" i="1"/>
  <c r="V29" i="1" s="1"/>
  <c r="V34" i="1" s="1"/>
  <c r="V40" i="1" s="1"/>
  <c r="U27" i="1"/>
  <c r="U29" i="1" s="1"/>
  <c r="U34" i="1" s="1"/>
  <c r="U40" i="1" s="1"/>
  <c r="T27" i="1"/>
  <c r="S27" i="1"/>
  <c r="R27" i="1"/>
  <c r="H27" i="1"/>
  <c r="H29" i="1" s="1"/>
  <c r="H34" i="1" s="1"/>
  <c r="H40" i="1" s="1"/>
  <c r="G27" i="1"/>
  <c r="G29" i="1" s="1"/>
  <c r="G34" i="1" s="1"/>
  <c r="G40" i="1" s="1"/>
  <c r="W17" i="1"/>
  <c r="V17" i="1"/>
  <c r="U17" i="1"/>
  <c r="T17" i="1"/>
  <c r="N17" i="1"/>
  <c r="M17" i="1"/>
  <c r="L17" i="1"/>
  <c r="K17" i="1"/>
  <c r="J17" i="1"/>
  <c r="I17" i="1"/>
  <c r="H17" i="1"/>
  <c r="G17" i="1"/>
  <c r="W16" i="1"/>
  <c r="N16" i="1"/>
  <c r="N18" i="1" s="1"/>
  <c r="M16" i="1"/>
  <c r="M18" i="1" s="1"/>
  <c r="L16" i="1"/>
  <c r="L18" i="1" s="1"/>
  <c r="X10" i="1"/>
  <c r="U47" i="1" l="1"/>
  <c r="U49" i="1" s="1"/>
  <c r="G109" i="1"/>
  <c r="G46" i="1" s="1"/>
  <c r="I109" i="1"/>
  <c r="I46" i="1" s="1"/>
  <c r="H109" i="1"/>
  <c r="H46" i="1" s="1"/>
  <c r="T109" i="1"/>
  <c r="T46" i="1" s="1"/>
  <c r="S109" i="1"/>
  <c r="S46" i="1" s="1"/>
  <c r="R109" i="1"/>
  <c r="R46" i="1" s="1"/>
  <c r="G18" i="1"/>
  <c r="G41" i="1" s="1"/>
  <c r="I18" i="1"/>
  <c r="T41" i="1"/>
  <c r="T47" i="1" s="1"/>
  <c r="T49" i="1" s="1"/>
  <c r="M41" i="1"/>
  <c r="M47" i="1" s="1"/>
  <c r="M49" i="1" s="1"/>
  <c r="V41" i="1"/>
  <c r="V47" i="1" s="1"/>
  <c r="V49" i="1" s="1"/>
  <c r="L41" i="1"/>
  <c r="L47" i="1" s="1"/>
  <c r="L49" i="1" s="1"/>
  <c r="N41" i="1"/>
  <c r="N47" i="1" s="1"/>
  <c r="N49" i="1" s="1"/>
  <c r="H41" i="1"/>
  <c r="S18" i="1"/>
  <c r="S41" i="1" s="1"/>
  <c r="O18" i="1"/>
  <c r="O41" i="1" s="1"/>
  <c r="O47" i="1" s="1"/>
  <c r="O49" i="1" s="1"/>
  <c r="R18" i="1"/>
  <c r="R41" i="1" s="1"/>
  <c r="I41" i="1"/>
  <c r="I47" i="1" s="1"/>
  <c r="I49" i="1" s="1"/>
  <c r="P18" i="1"/>
  <c r="P41" i="1" s="1"/>
  <c r="P47" i="1" s="1"/>
  <c r="P49" i="1" s="1"/>
  <c r="Q18" i="1"/>
  <c r="Q41" i="1" s="1"/>
  <c r="Q47" i="1" s="1"/>
  <c r="Q49" i="1" s="1"/>
  <c r="W18" i="1"/>
  <c r="W41" i="1" s="1"/>
  <c r="W47" i="1" s="1"/>
  <c r="W49" i="1" s="1"/>
  <c r="J41" i="1"/>
  <c r="J47" i="1" s="1"/>
  <c r="J49" i="1" s="1"/>
  <c r="K41" i="1"/>
  <c r="K47" i="1" s="1"/>
  <c r="K49" i="1" s="1"/>
  <c r="S47" i="1" l="1"/>
  <c r="S49" i="1" s="1"/>
  <c r="R47" i="1"/>
  <c r="R49" i="1" s="1"/>
  <c r="G47" i="1"/>
  <c r="G49" i="1" s="1"/>
  <c r="H47" i="1"/>
  <c r="H49" i="1" s="1"/>
</calcChain>
</file>

<file path=xl/sharedStrings.xml><?xml version="1.0" encoding="utf-8"?>
<sst xmlns="http://schemas.openxmlformats.org/spreadsheetml/2006/main" count="131" uniqueCount="113">
  <si>
    <t>UCare Minnesota</t>
  </si>
  <si>
    <t>Minnesota Supplement Report #1</t>
  </si>
  <si>
    <t>STATEMENT OF REVENUE, EXPENSES AND NET INCOME</t>
  </si>
  <si>
    <t>For the year ending December 31, 2024</t>
  </si>
  <si>
    <t>Public Information, Minnesota Statutes § 62D.08</t>
  </si>
  <si>
    <t>NAIC #</t>
  </si>
  <si>
    <t>NAIC Descritption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</si>
  <si>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</si>
  <si>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</si>
  <si>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</si>
  <si>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</si>
  <si>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</si>
  <si>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</si>
  <si>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</si>
  <si>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</si>
  <si>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</si>
  <si>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</si>
  <si>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</si>
  <si>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</si>
  <si>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</si>
  <si>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</si>
  <si>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</si>
  <si>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</si>
  <si>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</si>
  <si>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</si>
  <si>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 xml:space="preserve">Business Development </t>
  </si>
  <si>
    <t>Member Months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</si>
  <si>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</si>
  <si>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</si>
  <si>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</si>
  <si>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</si>
  <si>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</si>
  <si>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</si>
  <si>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</si>
  <si>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</si>
  <si>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</si>
  <si>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</si>
  <si>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</si>
  <si>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</si>
  <si>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</si>
  <si>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</si>
  <si>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</si>
  <si>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</si>
  <si>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</si>
  <si>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</si>
  <si>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</si>
  <si>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</si>
  <si>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</si>
  <si>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</si>
  <si>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</si>
  <si>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</si>
  <si>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</si>
  <si>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</si>
  <si>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</si>
  <si>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</si>
  <si>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</si>
  <si>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</si>
  <si>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</si>
  <si>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</si>
  <si>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captial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</si>
  <si>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</si>
  <si>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</si>
  <si>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</si>
  <si>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</si>
  <si>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</si>
  <si>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</si>
  <si>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</si>
  <si>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</si>
  <si>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</si>
  <si>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Miscellaneous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</si>
  <si>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</si>
  <si>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</si>
  <si>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</si>
  <si>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</si>
  <si>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</si>
  <si>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</si>
  <si>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</si>
  <si>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</si>
  <si>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</si>
  <si>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</si>
  <si>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</si>
  <si>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</si>
  <si>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</si>
  <si>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</si>
  <si>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</si>
  <si>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</si>
  <si>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</si>
  <si>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</si>
  <si>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</si>
  <si>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</si>
  <si>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</si>
  <si>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</si>
  <si>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</si>
  <si>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</si>
  <si>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</si>
  <si>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</si>
  <si>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</si>
  <si>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</si>
  <si>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</si>
  <si>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</si>
  <si>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</si>
  <si>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</si>
  <si>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</si>
  <si>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</si>
  <si>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</si>
  <si>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</si>
  <si>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</si>
  <si>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</si>
  <si>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</si>
  <si>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Penalties &amp; Fines</t>
  </si>
  <si>
    <t>Summary of Remaining Write-Ins for Other Expenses Overflow</t>
  </si>
  <si>
    <t>Subtotal of Other Expenses (Lines 2921 through 2738)</t>
  </si>
  <si>
    <t>TOTALS - (Lines 2919 minus 2939) (Line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</si>
</sst>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0" fillId="0" borderId="10" xfId="0" applyBorder="1" applyAlignment="1">
      <alignment horizontal="center" wrapText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0" fillId="2" borderId="16" xfId="0" applyFill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21" xfId="0" applyFill="1" applyBorder="1"/>
    <xf numFmtId="0" fontId="6" fillId="2" borderId="0" xfId="0" applyFont="1" applyFill="1" applyAlignment="1">
      <alignment horizontal="right"/>
    </xf>
    <xf numFmtId="0" fontId="0" fillId="4" borderId="2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/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3" xfId="0" applyFont="1" applyFill="1" applyBorder="1"/>
    <xf numFmtId="0" fontId="0" fillId="2" borderId="24" xfId="0" applyFill="1" applyBorder="1"/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horizontal="right" vertical="center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0" borderId="26" xfId="0" applyNumberFormat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vertical="center"/>
    </xf>
    <xf numFmtId="164" fontId="0" fillId="0" borderId="35" xfId="0" applyNumberFormat="1" applyBorder="1" applyAlignment="1" applyProtection="1">
      <alignment horizontal="center" vertical="center"/>
      <protection locked="0"/>
    </xf>
    <xf numFmtId="164" fontId="0" fillId="0" borderId="34" xfId="0" applyNumberForma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right" vertical="center"/>
    </xf>
    <xf numFmtId="165" fontId="0" fillId="5" borderId="35" xfId="0" applyNumberForma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>
      <alignment vertical="center"/>
    </xf>
    <xf numFmtId="165" fontId="0" fillId="6" borderId="43" xfId="0" applyNumberFormat="1" applyFill="1" applyBorder="1" applyAlignment="1" applyProtection="1">
      <alignment horizontal="center" vertical="center"/>
      <protection hidden="1"/>
    </xf>
    <xf numFmtId="165" fontId="0" fillId="6" borderId="44" xfId="0" applyNumberFormat="1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4" borderId="44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2" borderId="48" xfId="0" applyFill="1" applyBorder="1" applyAlignment="1">
      <alignment vertical="top"/>
    </xf>
    <xf numFmtId="0" fontId="6" fillId="2" borderId="49" xfId="0" applyFont="1" applyFill="1" applyBorder="1"/>
    <xf numFmtId="0" fontId="0" fillId="2" borderId="50" xfId="0" applyFill="1" applyBorder="1" applyAlignment="1">
      <alignment vertical="top"/>
    </xf>
    <xf numFmtId="0" fontId="0" fillId="2" borderId="51" xfId="0" applyFill="1" applyBorder="1" applyAlignment="1">
      <alignment vertical="top"/>
    </xf>
    <xf numFmtId="0" fontId="0" fillId="2" borderId="52" xfId="0" applyFill="1" applyBorder="1"/>
    <xf numFmtId="0" fontId="0" fillId="2" borderId="53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164" fontId="0" fillId="0" borderId="56" xfId="0" applyNumberFormat="1" applyBorder="1" applyAlignment="1" applyProtection="1">
      <alignment horizontal="center" vertical="center"/>
      <protection locked="0"/>
    </xf>
    <xf numFmtId="0" fontId="0" fillId="2" borderId="57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6" fillId="2" borderId="27" xfId="0" applyFont="1" applyFill="1" applyBorder="1"/>
    <xf numFmtId="0" fontId="0" fillId="2" borderId="49" xfId="0" applyFill="1" applyBorder="1"/>
    <xf numFmtId="40" fontId="4" fillId="0" borderId="0" xfId="0" applyNumberFormat="1" applyFont="1" applyProtection="1">
      <protection hidden="1"/>
    </xf>
    <xf numFmtId="165" fontId="0" fillId="0" borderId="35" xfId="0" applyNumberFormat="1" applyBorder="1" applyAlignment="1" applyProtection="1">
      <alignment horizontal="center" vertical="center"/>
      <protection locked="0"/>
    </xf>
    <xf numFmtId="165" fontId="0" fillId="0" borderId="34" xfId="0" applyNumberFormat="1" applyBorder="1" applyAlignment="1" applyProtection="1">
      <alignment horizontal="center" vertical="center"/>
      <protection locked="0"/>
    </xf>
    <xf numFmtId="165" fontId="0" fillId="5" borderId="55" xfId="0" applyNumberFormat="1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>
      <alignment vertical="top"/>
    </xf>
    <xf numFmtId="0" fontId="0" fillId="2" borderId="50" xfId="0" applyFill="1" applyBorder="1" applyAlignment="1">
      <alignment vertical="center"/>
    </xf>
    <xf numFmtId="164" fontId="0" fillId="0" borderId="22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0" fontId="0" fillId="2" borderId="60" xfId="0" applyFill="1" applyBorder="1"/>
    <xf numFmtId="0" fontId="0" fillId="2" borderId="61" xfId="0" applyFill="1" applyBorder="1" applyAlignment="1">
      <alignment vertical="center"/>
    </xf>
    <xf numFmtId="165" fontId="0" fillId="6" borderId="65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6" xfId="0" applyFill="1" applyBorder="1" applyAlignment="1">
      <alignment horizontal="center" wrapText="1"/>
    </xf>
    <xf numFmtId="0" fontId="0" fillId="2" borderId="67" xfId="0" applyFill="1" applyBorder="1" applyAlignment="1">
      <alignment horizontal="center" wrapText="1"/>
    </xf>
    <xf numFmtId="0" fontId="0" fillId="2" borderId="6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2" borderId="69" xfId="0" applyFont="1" applyFill="1" applyBorder="1" applyAlignment="1">
      <alignment vertical="center"/>
    </xf>
    <xf numFmtId="0" fontId="0" fillId="2" borderId="70" xfId="0" applyFill="1" applyBorder="1"/>
    <xf numFmtId="0" fontId="0" fillId="2" borderId="71" xfId="0" applyFill="1" applyBorder="1"/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0" fillId="4" borderId="72" xfId="0" applyFill="1" applyBorder="1"/>
    <xf numFmtId="0" fontId="0" fillId="4" borderId="73" xfId="0" applyFill="1" applyBorder="1"/>
    <xf numFmtId="0" fontId="0" fillId="2" borderId="69" xfId="0" applyFill="1" applyBorder="1"/>
    <xf numFmtId="49" fontId="0" fillId="2" borderId="74" xfId="0" applyNumberFormat="1" applyFill="1" applyBorder="1" applyAlignment="1">
      <alignment horizontal="right" vertical="center"/>
    </xf>
    <xf numFmtId="49" fontId="0" fillId="2" borderId="76" xfId="0" applyNumberFormat="1" applyFill="1" applyBorder="1" applyAlignment="1">
      <alignment horizontal="right" vertical="center"/>
    </xf>
    <xf numFmtId="49" fontId="0" fillId="2" borderId="77" xfId="0" applyNumberFormat="1" applyFill="1" applyBorder="1" applyAlignment="1">
      <alignment horizontal="right" vertical="center"/>
    </xf>
    <xf numFmtId="49" fontId="0" fillId="2" borderId="78" xfId="0" applyNumberFormat="1" applyFill="1" applyBorder="1" applyAlignment="1">
      <alignment horizontal="right" vertical="center"/>
    </xf>
    <xf numFmtId="49" fontId="0" fillId="2" borderId="79" xfId="0" applyNumberFormat="1" applyFill="1" applyBorder="1" applyAlignment="1">
      <alignment horizontal="right" vertical="center"/>
    </xf>
    <xf numFmtId="165" fontId="0" fillId="6" borderId="47" xfId="0" applyNumberFormat="1" applyFill="1" applyBorder="1" applyAlignment="1" applyProtection="1">
      <alignment horizontal="center" vertical="center"/>
      <protection hidden="1"/>
    </xf>
    <xf numFmtId="0" fontId="0" fillId="2" borderId="8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165" fontId="0" fillId="4" borderId="8" xfId="0" applyNumberFormat="1" applyFill="1" applyBorder="1" applyAlignment="1" applyProtection="1">
      <alignment horizontal="center" vertical="center"/>
      <protection hidden="1"/>
    </xf>
    <xf numFmtId="165" fontId="0" fillId="4" borderId="9" xfId="0" applyNumberFormat="1" applyFill="1" applyBorder="1" applyAlignment="1" applyProtection="1">
      <alignment horizontal="center" vertical="center"/>
      <protection hidden="1"/>
    </xf>
    <xf numFmtId="0" fontId="0" fillId="4" borderId="13" xfId="0" applyFill="1" applyBorder="1"/>
    <xf numFmtId="165" fontId="0" fillId="6" borderId="42" xfId="0" applyNumberFormat="1" applyFill="1" applyBorder="1" applyAlignment="1" applyProtection="1">
      <alignment horizontal="center" vertical="center"/>
      <protection hidden="1"/>
    </xf>
    <xf numFmtId="0" fontId="0" fillId="2" borderId="82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6" fillId="2" borderId="83" xfId="0" applyFont="1" applyFill="1" applyBorder="1"/>
    <xf numFmtId="0" fontId="0" fillId="2" borderId="84" xfId="0" applyFill="1" applyBorder="1"/>
    <xf numFmtId="0" fontId="0" fillId="2" borderId="85" xfId="0" applyFill="1" applyBorder="1"/>
    <xf numFmtId="0" fontId="0" fillId="4" borderId="47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2" borderId="82" xfId="0" applyFill="1" applyBorder="1"/>
    <xf numFmtId="0" fontId="0" fillId="2" borderId="51" xfId="0" applyFill="1" applyBorder="1"/>
    <xf numFmtId="0" fontId="0" fillId="4" borderId="12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2" fillId="2" borderId="69" xfId="0" applyFont="1" applyFill="1" applyBorder="1"/>
    <xf numFmtId="0" fontId="0" fillId="4" borderId="2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165" fontId="0" fillId="5" borderId="34" xfId="0" applyNumberFormat="1" applyFill="1" applyBorder="1" applyAlignment="1" applyProtection="1">
      <alignment horizontal="center" vertical="center"/>
      <protection hidden="1"/>
    </xf>
    <xf numFmtId="0" fontId="0" fillId="2" borderId="76" xfId="0" applyFill="1" applyBorder="1"/>
    <xf numFmtId="0" fontId="0" fillId="2" borderId="31" xfId="0" applyFill="1" applyBorder="1"/>
    <xf numFmtId="0" fontId="0" fillId="2" borderId="53" xfId="0" applyFill="1" applyBorder="1"/>
    <xf numFmtId="0" fontId="0" fillId="2" borderId="86" xfId="0" applyFill="1" applyBorder="1"/>
    <xf numFmtId="0" fontId="0" fillId="2" borderId="87" xfId="0" applyFill="1" applyBorder="1"/>
    <xf numFmtId="49" fontId="0" fillId="2" borderId="88" xfId="0" applyNumberFormat="1" applyFill="1" applyBorder="1" applyAlignment="1">
      <alignment horizontal="right" vertical="center"/>
    </xf>
    <xf numFmtId="165" fontId="0" fillId="6" borderId="64" xfId="0" applyNumberFormat="1" applyFill="1" applyBorder="1" applyAlignment="1" applyProtection="1">
      <alignment horizontal="center" vertical="center"/>
      <protection hidden="1"/>
    </xf>
    <xf numFmtId="166" fontId="0" fillId="0" borderId="25" xfId="1" applyNumberFormat="1" applyFont="1" applyBorder="1" applyAlignment="1" applyProtection="1">
      <alignment horizontal="center" vertical="center"/>
      <protection locked="0"/>
    </xf>
    <xf numFmtId="166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11" xfId="0" applyFill="1" applyBorder="1"/>
    <xf numFmtId="164" fontId="0" fillId="0" borderId="25" xfId="0" applyNumberFormat="1" applyFill="1" applyBorder="1" applyAlignment="1" applyProtection="1">
      <alignment horizontal="center" vertical="center"/>
      <protection locked="0"/>
    </xf>
    <xf numFmtId="164" fontId="0" fillId="0" borderId="35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hidden="1"/>
    </xf>
    <xf numFmtId="0" fontId="0" fillId="0" borderId="0" xfId="0" applyFill="1"/>
    <xf numFmtId="164" fontId="0" fillId="0" borderId="34" xfId="0" applyNumberFormat="1" applyFill="1" applyBorder="1" applyAlignment="1" applyProtection="1">
      <alignment horizontal="center" vertical="center"/>
      <protection locked="0"/>
    </xf>
    <xf numFmtId="0" fontId="0" fillId="0" borderId="27" xfId="0" applyFill="1" applyBorder="1"/>
    <xf numFmtId="0" fontId="0" fillId="0" borderId="31" xfId="0" applyFill="1" applyBorder="1" applyAlignment="1">
      <alignment vertical="center"/>
    </xf>
    <xf numFmtId="165" fontId="0" fillId="0" borderId="35" xfId="0" applyNumberFormat="1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3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2" borderId="30" xfId="0" applyFill="1" applyBorder="1" applyAlignment="1">
      <alignment vertical="center"/>
    </xf>
    <xf numFmtId="0" fontId="0" fillId="2" borderId="59" xfId="0" applyFill="1" applyBorder="1" applyAlignment="1">
      <alignment vertical="center"/>
    </xf>
    <xf numFmtId="0" fontId="0" fillId="2" borderId="0" xfId="0" applyFill="1"/>
    <xf numFmtId="0" fontId="0" fillId="2" borderId="12" xfId="0" applyFill="1" applyBorder="1"/>
    <xf numFmtId="0" fontId="0" fillId="2" borderId="36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62" xfId="0" applyFill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2" borderId="32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7" fillId="2" borderId="32" xfId="0" applyFont="1" applyFill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 applyAlignment="1">
      <alignment vertical="center" wrapText="1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75" xfId="0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8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2" borderId="32" xfId="0" applyFill="1" applyBorder="1" applyAlignment="1">
      <alignment vertical="center" wrapText="1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59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0" fillId="2" borderId="12" xfId="0" applyFill="1" applyBorder="1" applyAlignment="1"/>
    <xf numFmtId="0" fontId="2" fillId="2" borderId="17" xfId="0" applyFont="1" applyFill="1" applyBorder="1" applyAlignment="1">
      <alignment horizontal="left" vertical="center"/>
    </xf>
    <xf numFmtId="0" fontId="0" fillId="2" borderId="18" xfId="0" applyFill="1" applyBorder="1" applyAlignment="1"/>
    <xf numFmtId="0" fontId="0" fillId="2" borderId="19" xfId="0" applyFill="1" applyBorder="1" applyAlignment="1"/>
    <xf numFmtId="0" fontId="2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/>
    <xf numFmtId="0" fontId="0" fillId="2" borderId="8" xfId="0" applyFill="1" applyBorder="1" applyAlignment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86518</xdr:colOff>
      <xdr:row>0</xdr:row>
      <xdr:rowOff>190500</xdr:rowOff>
    </xdr:from>
    <xdr:ext cx="6676231" cy="77390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43F862-522B-E42F-04E1-981E35C8BB81}"/>
            </a:ext>
          </a:extLst>
        </xdr:cNvPr>
        <xdr:cNvSpPr txBox="1"/>
      </xdr:nvSpPr>
      <xdr:spPr>
        <a:xfrm>
          <a:off x="86518" y="190500"/>
          <a:ext cx="6676231" cy="7739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98425</xdr:colOff>
      <xdr:row>0</xdr:row>
      <xdr:rowOff>142875</xdr:rowOff>
    </xdr:from>
    <xdr:to>
      <xdr:col>7</xdr:col>
      <xdr:colOff>937419</xdr:colOff>
      <xdr:row>3</xdr:row>
      <xdr:rowOff>68396</xdr:rowOff>
    </xdr:to>
    <xdr:pic>
      <xdr:nvPicPr>
        <xdr:cNvPr id="3" name="Picture 2" descr="Current as of 4/14/2025. For most recent version go to https://www.health.state.mn.us/facilities/insurance/managedcare/reports/financial/index.html. ">
          <a:extLst>
            <a:ext uri="{FF2B5EF4-FFF2-40B4-BE49-F238E27FC236}">
              <a16:creationId xmlns:a16="http://schemas.microsoft.com/office/drawing/2014/main" id="{0B0B3286-4E1B-22F8-CB37-B41F02B3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25" y="142875"/>
          <a:ext cx="6339682" cy="782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C275-DFED-4941-BCA0-BB513CF3FDE0}">
  <dimension ref="A1:IY110"/>
  <sheetViews>
    <sheetView tabSelected="1" zoomScale="80" zoomScaleNormal="80" zoomScaleSheetLayoutView="70" workbookViewId="0">
      <selection sqref="A1:W1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11.85546875" customWidth="1"/>
    <col min="7" max="7" width="18.140625" bestFit="1" customWidth="1"/>
    <col min="8" max="8" width="15.7109375" customWidth="1"/>
    <col min="9" max="9" width="18.140625" bestFit="1" customWidth="1"/>
    <col min="10" max="11" width="18.7109375" customWidth="1"/>
    <col min="12" max="12" width="10.7109375" customWidth="1"/>
    <col min="13" max="13" width="18.7109375" customWidth="1"/>
    <col min="14" max="14" width="10.7109375" customWidth="1"/>
    <col min="15" max="20" width="18.7109375" customWidth="1"/>
    <col min="21" max="23" width="15.7109375" customWidth="1"/>
    <col min="24" max="24" width="9.140625" style="7" hidden="1" customWidth="1"/>
    <col min="25" max="25" width="9" hidden="1" customWidth="1"/>
    <col min="26" max="259" width="0" hidden="1" customWidth="1"/>
    <col min="260" max="16384" width="9.140625" hidden="1"/>
  </cols>
  <sheetData>
    <row r="1" spans="1:259" ht="22.5" customHeight="1" x14ac:dyDescent="0.3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1"/>
    </row>
    <row r="2" spans="1:259" s="3" customFormat="1" ht="22.5" customHeight="1" x14ac:dyDescent="0.25">
      <c r="A2" s="211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"/>
    </row>
    <row r="3" spans="1:259" s="3" customFormat="1" ht="22.5" customHeight="1" x14ac:dyDescent="0.25">
      <c r="A3" s="212" t="s">
        <v>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"/>
    </row>
    <row r="4" spans="1:259" s="3" customFormat="1" ht="22.5" customHeight="1" x14ac:dyDescent="0.25">
      <c r="A4" s="212" t="s">
        <v>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"/>
    </row>
    <row r="5" spans="1:259" s="3" customFormat="1" ht="26.25" customHeight="1" thickBot="1" x14ac:dyDescent="0.3">
      <c r="A5" s="213" t="s">
        <v>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214" t="s">
        <v>5</v>
      </c>
      <c r="B6" s="215"/>
      <c r="C6" s="214" t="s">
        <v>6</v>
      </c>
      <c r="D6" s="216"/>
      <c r="E6" s="216"/>
      <c r="F6" s="215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1" customFormat="1" ht="13.5" customHeight="1" thickBot="1" x14ac:dyDescent="0.3">
      <c r="A7" s="207" t="s">
        <v>7</v>
      </c>
      <c r="B7" s="208"/>
      <c r="C7" s="208"/>
      <c r="D7" s="208"/>
      <c r="E7" s="208"/>
      <c r="F7" s="209"/>
      <c r="G7" s="178" t="s">
        <v>8</v>
      </c>
      <c r="H7" s="178" t="s">
        <v>9</v>
      </c>
      <c r="I7" s="178" t="s">
        <v>10</v>
      </c>
      <c r="J7" s="178" t="s">
        <v>11</v>
      </c>
      <c r="K7" s="178" t="s">
        <v>12</v>
      </c>
      <c r="L7" s="178" t="s">
        <v>13</v>
      </c>
      <c r="M7" s="137"/>
      <c r="N7" s="137"/>
      <c r="O7" s="178" t="s">
        <v>14</v>
      </c>
      <c r="P7" s="185" t="s">
        <v>15</v>
      </c>
      <c r="Q7" s="178" t="s">
        <v>16</v>
      </c>
      <c r="R7" s="178" t="s">
        <v>17</v>
      </c>
      <c r="S7" s="178" t="s">
        <v>18</v>
      </c>
      <c r="T7" s="180" t="s">
        <v>19</v>
      </c>
      <c r="U7" s="178" t="s">
        <v>20</v>
      </c>
      <c r="V7" s="8" t="s">
        <v>21</v>
      </c>
      <c r="W7" s="178" t="s">
        <v>22</v>
      </c>
      <c r="X7" s="9"/>
      <c r="Y7" s="10"/>
      <c r="Z7" s="10"/>
    </row>
    <row r="8" spans="1:259" s="11" customFormat="1" ht="31.5" thickTop="1" thickBot="1" x14ac:dyDescent="0.3">
      <c r="A8" s="201"/>
      <c r="B8" s="202"/>
      <c r="C8" s="202"/>
      <c r="D8" s="202"/>
      <c r="E8" s="202"/>
      <c r="F8" s="203"/>
      <c r="G8" s="179"/>
      <c r="H8" s="179"/>
      <c r="I8" s="179"/>
      <c r="J8" s="179"/>
      <c r="K8" s="179"/>
      <c r="L8" s="179"/>
      <c r="M8" s="138" t="s">
        <v>23</v>
      </c>
      <c r="N8" s="138" t="s">
        <v>24</v>
      </c>
      <c r="O8" s="179"/>
      <c r="P8" s="186"/>
      <c r="Q8" s="179"/>
      <c r="R8" s="179"/>
      <c r="S8" s="179"/>
      <c r="T8" s="181"/>
      <c r="U8" s="179"/>
      <c r="V8" s="12" t="s">
        <v>25</v>
      </c>
      <c r="W8" s="179"/>
      <c r="X8" s="9"/>
      <c r="Y8" s="10"/>
      <c r="Z8" s="10"/>
    </row>
    <row r="9" spans="1:259" ht="13.5" customHeight="1" thickBot="1" x14ac:dyDescent="0.3">
      <c r="A9" s="13"/>
      <c r="B9" s="14">
        <v>1</v>
      </c>
      <c r="C9" s="204" t="s">
        <v>26</v>
      </c>
      <c r="D9" s="205"/>
      <c r="E9" s="205"/>
      <c r="F9" s="206"/>
      <c r="G9" s="125">
        <f>+I9-H9</f>
        <v>7167341</v>
      </c>
      <c r="H9" s="125">
        <v>0</v>
      </c>
      <c r="I9" s="125">
        <f>+J9+K9+L9+M9+N9+O9+P9+Q9+R9+S9+T9+U9+V9</f>
        <v>7167341</v>
      </c>
      <c r="J9" s="126">
        <v>612105</v>
      </c>
      <c r="K9" s="126">
        <v>1457222</v>
      </c>
      <c r="L9" s="126"/>
      <c r="M9" s="126">
        <v>60</v>
      </c>
      <c r="N9" s="126"/>
      <c r="O9" s="126">
        <v>206138</v>
      </c>
      <c r="P9" s="126">
        <v>334639</v>
      </c>
      <c r="Q9" s="126">
        <v>112494</v>
      </c>
      <c r="R9" s="126">
        <v>3904967</v>
      </c>
      <c r="S9" s="126">
        <v>106564</v>
      </c>
      <c r="T9" s="126">
        <v>433152</v>
      </c>
      <c r="U9" s="126"/>
      <c r="V9" s="15"/>
      <c r="W9" s="15"/>
    </row>
    <row r="10" spans="1:259" ht="13.5" customHeight="1" thickTop="1" x14ac:dyDescent="0.25">
      <c r="A10" s="13"/>
      <c r="B10" s="16"/>
      <c r="C10" s="17"/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18"/>
      <c r="R10" s="18"/>
      <c r="S10" s="18"/>
      <c r="T10" s="18"/>
      <c r="U10" s="18"/>
      <c r="V10" s="20"/>
      <c r="W10" s="18"/>
      <c r="X10" s="21" t="b">
        <f>NOT(OR(ISBLANK(V8),EXACT(UPPER(V8),"PLEASE SPECIFY")))</f>
        <v>1</v>
      </c>
    </row>
    <row r="11" spans="1:259" ht="13.5" customHeight="1" x14ac:dyDescent="0.25">
      <c r="A11" s="22" t="s">
        <v>27</v>
      </c>
      <c r="B11" s="23"/>
      <c r="C11" s="16"/>
      <c r="D11" s="145"/>
      <c r="E11" s="145"/>
      <c r="F11" s="145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4"/>
      <c r="R11" s="24"/>
      <c r="S11" s="24"/>
      <c r="T11" s="24"/>
      <c r="U11" s="24"/>
      <c r="V11" s="24"/>
      <c r="W11" s="24"/>
    </row>
    <row r="12" spans="1:259" ht="13.5" customHeight="1" x14ac:dyDescent="0.25">
      <c r="A12" s="26"/>
      <c r="B12" s="27">
        <v>2</v>
      </c>
      <c r="C12" s="28" t="s">
        <v>28</v>
      </c>
      <c r="D12" s="29" t="s">
        <v>29</v>
      </c>
      <c r="E12" s="30"/>
      <c r="F12" s="143" t="s">
        <v>30</v>
      </c>
      <c r="G12" s="142">
        <f>+I12-H12</f>
        <v>6210427492</v>
      </c>
      <c r="H12" s="142">
        <v>0</v>
      </c>
      <c r="I12" s="142">
        <f>+J12+K12+L12+M12+N12+O12+P12+Q12+R12+S12+T12+U12+V12</f>
        <v>6210427492</v>
      </c>
      <c r="J12" s="142">
        <v>276877849</v>
      </c>
      <c r="K12" s="142">
        <v>1551556355</v>
      </c>
      <c r="L12" s="142"/>
      <c r="M12" s="142">
        <v>14688</v>
      </c>
      <c r="N12" s="142"/>
      <c r="O12" s="142">
        <v>929059562</v>
      </c>
      <c r="P12" s="31">
        <v>623586281</v>
      </c>
      <c r="Q12" s="142">
        <v>255441554</v>
      </c>
      <c r="R12" s="142">
        <v>2051937186</v>
      </c>
      <c r="S12" s="142">
        <v>291196453</v>
      </c>
      <c r="T12" s="142">
        <v>230757564</v>
      </c>
      <c r="U12" s="142"/>
      <c r="V12" s="142"/>
      <c r="W12" s="142"/>
    </row>
    <row r="13" spans="1:259" ht="13.5" customHeight="1" x14ac:dyDescent="0.25">
      <c r="A13" s="26"/>
      <c r="B13" s="32">
        <v>3</v>
      </c>
      <c r="C13" s="156" t="s">
        <v>31</v>
      </c>
      <c r="D13" s="187"/>
      <c r="E13" s="187"/>
      <c r="F13" s="188"/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33"/>
      <c r="R13" s="33"/>
      <c r="S13" s="33"/>
      <c r="T13" s="33"/>
      <c r="U13" s="33"/>
      <c r="V13" s="33"/>
      <c r="W13" s="33"/>
    </row>
    <row r="14" spans="1:259" ht="13.5" customHeight="1" x14ac:dyDescent="0.25">
      <c r="A14" s="26"/>
      <c r="B14" s="32">
        <v>4</v>
      </c>
      <c r="C14" s="136" t="s">
        <v>32</v>
      </c>
      <c r="D14" s="35" t="s">
        <v>33</v>
      </c>
      <c r="E14" s="30"/>
      <c r="F14" s="139" t="s">
        <v>34</v>
      </c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33"/>
      <c r="R14" s="33"/>
      <c r="S14" s="33"/>
      <c r="T14" s="33"/>
      <c r="U14" s="33"/>
      <c r="V14" s="33"/>
      <c r="W14" s="33"/>
    </row>
    <row r="15" spans="1:259" ht="13.5" customHeight="1" x14ac:dyDescent="0.25">
      <c r="A15" s="26"/>
      <c r="B15" s="32">
        <v>5</v>
      </c>
      <c r="C15" s="156" t="s">
        <v>35</v>
      </c>
      <c r="D15" s="187"/>
      <c r="E15" s="187"/>
      <c r="F15" s="188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3"/>
      <c r="R15" s="33"/>
      <c r="S15" s="33"/>
      <c r="T15" s="33"/>
      <c r="U15" s="33"/>
      <c r="V15" s="33"/>
      <c r="W15" s="33"/>
    </row>
    <row r="16" spans="1:259" ht="13.5" customHeight="1" x14ac:dyDescent="0.25">
      <c r="A16" s="26"/>
      <c r="B16" s="32">
        <v>6</v>
      </c>
      <c r="C16" s="156" t="s">
        <v>36</v>
      </c>
      <c r="D16" s="187"/>
      <c r="E16" s="187"/>
      <c r="F16" s="188"/>
      <c r="G16" s="36">
        <f>G70</f>
        <v>136681</v>
      </c>
      <c r="H16" s="36">
        <f t="shared" ref="H16:W16" si="0">H70</f>
        <v>0</v>
      </c>
      <c r="I16" s="36">
        <f t="shared" si="0"/>
        <v>136681</v>
      </c>
      <c r="J16" s="36">
        <f t="shared" si="0"/>
        <v>6345</v>
      </c>
      <c r="K16" s="36">
        <f t="shared" si="0"/>
        <v>34082</v>
      </c>
      <c r="L16" s="36" t="str">
        <f t="shared" si="0"/>
        <v>NR</v>
      </c>
      <c r="M16" s="36" t="str">
        <f t="shared" si="0"/>
        <v>NR</v>
      </c>
      <c r="N16" s="36" t="str">
        <f t="shared" si="0"/>
        <v>NR</v>
      </c>
      <c r="O16" s="36">
        <f t="shared" si="0"/>
        <v>20408</v>
      </c>
      <c r="P16" s="36">
        <f t="shared" si="0"/>
        <v>13698</v>
      </c>
      <c r="Q16" s="36">
        <f t="shared" si="0"/>
        <v>5611</v>
      </c>
      <c r="R16" s="36">
        <f>R70</f>
        <v>45072</v>
      </c>
      <c r="S16" s="36">
        <f t="shared" ref="S16" si="1">S70</f>
        <v>6396</v>
      </c>
      <c r="T16" s="36">
        <f t="shared" si="0"/>
        <v>5069</v>
      </c>
      <c r="U16" s="36" t="str">
        <f t="shared" si="0"/>
        <v>NR</v>
      </c>
      <c r="V16" s="36" t="str">
        <f t="shared" si="0"/>
        <v>NR</v>
      </c>
      <c r="W16" s="36" t="str">
        <f t="shared" si="0"/>
        <v>NR</v>
      </c>
    </row>
    <row r="17" spans="1:23" ht="13.5" customHeight="1" thickBot="1" x14ac:dyDescent="0.3">
      <c r="A17" s="26"/>
      <c r="B17" s="32">
        <v>7</v>
      </c>
      <c r="C17" s="147" t="s">
        <v>37</v>
      </c>
      <c r="D17" s="164"/>
      <c r="E17" s="164"/>
      <c r="F17" s="165"/>
      <c r="G17" s="36" t="str">
        <f>G77</f>
        <v>NR</v>
      </c>
      <c r="H17" s="36" t="str">
        <f t="shared" ref="H17:W17" si="2">H77</f>
        <v>NR</v>
      </c>
      <c r="I17" s="36" t="str">
        <f t="shared" si="2"/>
        <v>NR</v>
      </c>
      <c r="J17" s="36" t="str">
        <f t="shared" si="2"/>
        <v>NR</v>
      </c>
      <c r="K17" s="36" t="str">
        <f t="shared" si="2"/>
        <v>NR</v>
      </c>
      <c r="L17" s="36" t="str">
        <f t="shared" si="2"/>
        <v>NR</v>
      </c>
      <c r="M17" s="36" t="str">
        <f t="shared" si="2"/>
        <v>NR</v>
      </c>
      <c r="N17" s="36" t="str">
        <f t="shared" si="2"/>
        <v>NR</v>
      </c>
      <c r="O17" s="36" t="str">
        <f t="shared" si="2"/>
        <v>NR</v>
      </c>
      <c r="P17" s="36" t="str">
        <f t="shared" si="2"/>
        <v>NR</v>
      </c>
      <c r="Q17" s="36" t="str">
        <f t="shared" si="2"/>
        <v>NR</v>
      </c>
      <c r="R17" s="36" t="str">
        <f>R77</f>
        <v>NR</v>
      </c>
      <c r="S17" s="36" t="str">
        <f t="shared" ref="S17" si="3">S77</f>
        <v>NR</v>
      </c>
      <c r="T17" s="36" t="str">
        <f t="shared" si="2"/>
        <v>NR</v>
      </c>
      <c r="U17" s="36" t="str">
        <f t="shared" si="2"/>
        <v>NR</v>
      </c>
      <c r="V17" s="36" t="str">
        <f t="shared" si="2"/>
        <v>NR</v>
      </c>
      <c r="W17" s="36" t="str">
        <f t="shared" si="2"/>
        <v>NR</v>
      </c>
    </row>
    <row r="18" spans="1:23" ht="13.5" customHeight="1" thickTop="1" thickBot="1" x14ac:dyDescent="0.3">
      <c r="A18" s="26"/>
      <c r="B18" s="37">
        <v>8</v>
      </c>
      <c r="C18" s="177" t="s">
        <v>38</v>
      </c>
      <c r="D18" s="167"/>
      <c r="E18" s="167"/>
      <c r="F18" s="168"/>
      <c r="G18" s="38">
        <f>IF(COUNT(G12:G17)&gt;0,SUM(G12:G17),"NR")</f>
        <v>6210564173</v>
      </c>
      <c r="H18" s="38">
        <f t="shared" ref="H18:W18" si="4">IF(COUNT(H12:H17)&gt;0,SUM(H12:H17),"NR")</f>
        <v>0</v>
      </c>
      <c r="I18" s="39">
        <f t="shared" si="4"/>
        <v>6210564173</v>
      </c>
      <c r="J18" s="39">
        <f t="shared" si="4"/>
        <v>276884194</v>
      </c>
      <c r="K18" s="39">
        <f t="shared" si="4"/>
        <v>1551590437</v>
      </c>
      <c r="L18" s="39" t="str">
        <f t="shared" si="4"/>
        <v>NR</v>
      </c>
      <c r="M18" s="39">
        <f t="shared" si="4"/>
        <v>14688</v>
      </c>
      <c r="N18" s="39" t="str">
        <f t="shared" si="4"/>
        <v>NR</v>
      </c>
      <c r="O18" s="39">
        <f t="shared" si="4"/>
        <v>929079970</v>
      </c>
      <c r="P18" s="39">
        <f t="shared" si="4"/>
        <v>623599979</v>
      </c>
      <c r="Q18" s="39">
        <f t="shared" si="4"/>
        <v>255447165</v>
      </c>
      <c r="R18" s="39">
        <f>IF(COUNT(R12:R17)&gt;0,SUM(R12:R17),"NR")</f>
        <v>2051982258</v>
      </c>
      <c r="S18" s="39">
        <f t="shared" ref="S18" si="5">IF(COUNT(S12:S17)&gt;0,SUM(S12:S17),"NR")</f>
        <v>291202849</v>
      </c>
      <c r="T18" s="39">
        <f t="shared" si="4"/>
        <v>230762633</v>
      </c>
      <c r="U18" s="39" t="str">
        <f t="shared" si="4"/>
        <v>NR</v>
      </c>
      <c r="V18" s="39" t="str">
        <f t="shared" si="4"/>
        <v>NR</v>
      </c>
      <c r="W18" s="39" t="str">
        <f t="shared" si="4"/>
        <v>NR</v>
      </c>
    </row>
    <row r="19" spans="1:23" ht="13.5" customHeight="1" thickTop="1" thickBot="1" x14ac:dyDescent="0.3">
      <c r="A19" s="26"/>
      <c r="B19" s="40"/>
      <c r="C19" s="41"/>
      <c r="D19" s="42"/>
      <c r="E19" s="42"/>
      <c r="F19" s="42"/>
      <c r="G19" s="18"/>
      <c r="H19" s="18"/>
      <c r="I19" s="43"/>
      <c r="J19" s="43"/>
      <c r="K19" s="43"/>
      <c r="L19" s="43"/>
      <c r="M19" s="43"/>
      <c r="N19" s="43"/>
      <c r="O19" s="43"/>
      <c r="P19" s="44"/>
      <c r="Q19" s="43"/>
      <c r="R19" s="43"/>
      <c r="S19" s="43"/>
      <c r="T19" s="43"/>
      <c r="U19" s="43"/>
      <c r="V19" s="43"/>
      <c r="W19" s="43"/>
    </row>
    <row r="20" spans="1:23" ht="13.5" customHeight="1" thickTop="1" thickBot="1" x14ac:dyDescent="0.3">
      <c r="A20" s="26"/>
      <c r="B20" s="45"/>
      <c r="C20" s="41"/>
      <c r="D20" s="42"/>
      <c r="E20" s="42"/>
      <c r="F20" s="42"/>
      <c r="G20" s="18"/>
      <c r="H20" s="18"/>
      <c r="I20" s="18"/>
      <c r="J20" s="18"/>
      <c r="K20" s="18"/>
      <c r="L20" s="18"/>
      <c r="M20" s="18"/>
      <c r="N20" s="18"/>
      <c r="O20" s="18"/>
      <c r="P20" s="19"/>
      <c r="Q20" s="18"/>
      <c r="R20" s="18"/>
      <c r="S20" s="18"/>
      <c r="T20" s="18"/>
      <c r="U20" s="18"/>
      <c r="V20" s="18"/>
      <c r="W20" s="18"/>
    </row>
    <row r="21" spans="1:23" ht="13.5" customHeight="1" thickTop="1" x14ac:dyDescent="0.25">
      <c r="A21" s="46" t="s">
        <v>39</v>
      </c>
      <c r="B21" s="47"/>
      <c r="C21" s="48"/>
      <c r="D21" s="42"/>
      <c r="E21" s="42"/>
      <c r="F21" s="42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4"/>
      <c r="R21" s="24"/>
      <c r="S21" s="24"/>
      <c r="T21" s="24"/>
      <c r="U21" s="24"/>
      <c r="V21" s="24"/>
      <c r="W21" s="24"/>
    </row>
    <row r="22" spans="1:23" ht="13.5" customHeight="1" x14ac:dyDescent="0.25">
      <c r="A22" s="13"/>
      <c r="B22" s="143">
        <v>9</v>
      </c>
      <c r="C22" s="197" t="s">
        <v>40</v>
      </c>
      <c r="D22" s="197"/>
      <c r="E22" s="197"/>
      <c r="F22" s="198"/>
      <c r="G22" s="142">
        <f t="shared" ref="G22:G26" si="6">+I22-H22</f>
        <v>2316095126</v>
      </c>
      <c r="H22" s="142">
        <v>0</v>
      </c>
      <c r="I22" s="142">
        <f t="shared" ref="I22:I26" si="7">+J22+K22+L22+M22+N22+O22+P22+Q22+R22+S22+T22+U22+V22</f>
        <v>2316095126</v>
      </c>
      <c r="J22" s="142">
        <v>102017505</v>
      </c>
      <c r="K22" s="142">
        <v>762559402</v>
      </c>
      <c r="L22" s="142"/>
      <c r="M22" s="142">
        <v>0</v>
      </c>
      <c r="N22" s="142"/>
      <c r="O22" s="142">
        <v>196746762</v>
      </c>
      <c r="P22" s="142">
        <v>209781074</v>
      </c>
      <c r="Q22" s="142">
        <v>96395919</v>
      </c>
      <c r="R22" s="142">
        <v>821316924</v>
      </c>
      <c r="S22" s="142">
        <v>44927544</v>
      </c>
      <c r="T22" s="142">
        <v>82349996</v>
      </c>
      <c r="U22" s="142"/>
      <c r="V22" s="142"/>
      <c r="W22" s="142"/>
    </row>
    <row r="23" spans="1:23" ht="13.5" customHeight="1" x14ac:dyDescent="0.25">
      <c r="A23" s="49"/>
      <c r="B23" s="50">
        <v>10</v>
      </c>
      <c r="C23" s="156" t="s">
        <v>41</v>
      </c>
      <c r="D23" s="187"/>
      <c r="E23" s="187"/>
      <c r="F23" s="188"/>
      <c r="G23" s="142">
        <f t="shared" si="6"/>
        <v>1799239589</v>
      </c>
      <c r="H23" s="142">
        <v>0</v>
      </c>
      <c r="I23" s="142">
        <f t="shared" si="7"/>
        <v>1799239589</v>
      </c>
      <c r="J23" s="142">
        <v>24780312</v>
      </c>
      <c r="K23" s="142">
        <v>351627457</v>
      </c>
      <c r="L23" s="142"/>
      <c r="M23" s="142">
        <v>1</v>
      </c>
      <c r="N23" s="142"/>
      <c r="O23" s="142">
        <v>362891967</v>
      </c>
      <c r="P23" s="142">
        <v>170143073</v>
      </c>
      <c r="Q23" s="142">
        <v>71754396</v>
      </c>
      <c r="R23" s="142">
        <v>603994934</v>
      </c>
      <c r="S23" s="142">
        <v>158790297</v>
      </c>
      <c r="T23" s="142">
        <v>55257152</v>
      </c>
      <c r="U23" s="142"/>
      <c r="V23" s="142"/>
      <c r="W23" s="142"/>
    </row>
    <row r="24" spans="1:23" ht="13.5" customHeight="1" x14ac:dyDescent="0.25">
      <c r="A24" s="26"/>
      <c r="B24" s="32">
        <v>11</v>
      </c>
      <c r="C24" s="156" t="s">
        <v>42</v>
      </c>
      <c r="D24" s="187"/>
      <c r="E24" s="187"/>
      <c r="F24" s="188"/>
      <c r="G24" s="142">
        <f t="shared" si="6"/>
        <v>187836843</v>
      </c>
      <c r="H24" s="142">
        <v>0</v>
      </c>
      <c r="I24" s="142">
        <f t="shared" si="7"/>
        <v>187836843</v>
      </c>
      <c r="J24" s="142">
        <v>0</v>
      </c>
      <c r="K24" s="142">
        <v>5513521</v>
      </c>
      <c r="L24" s="33"/>
      <c r="M24" s="142">
        <v>0</v>
      </c>
      <c r="N24" s="33"/>
      <c r="O24" s="142">
        <v>115303251</v>
      </c>
      <c r="P24" s="142">
        <v>7631138</v>
      </c>
      <c r="Q24" s="142">
        <v>3358578</v>
      </c>
      <c r="R24" s="142">
        <v>17158731</v>
      </c>
      <c r="S24" s="142">
        <v>38355591</v>
      </c>
      <c r="T24" s="142">
        <v>516033</v>
      </c>
      <c r="U24" s="33"/>
      <c r="V24" s="33"/>
      <c r="W24" s="33"/>
    </row>
    <row r="25" spans="1:23" ht="13.5" customHeight="1" x14ac:dyDescent="0.25">
      <c r="A25" s="26"/>
      <c r="B25" s="32">
        <v>12</v>
      </c>
      <c r="C25" s="156" t="s">
        <v>43</v>
      </c>
      <c r="D25" s="187"/>
      <c r="E25" s="187"/>
      <c r="F25" s="188"/>
      <c r="G25" s="142">
        <f t="shared" si="6"/>
        <v>612290713</v>
      </c>
      <c r="H25" s="142">
        <v>0</v>
      </c>
      <c r="I25" s="142">
        <f t="shared" si="7"/>
        <v>612290713</v>
      </c>
      <c r="J25" s="142">
        <v>48141342</v>
      </c>
      <c r="K25" s="142">
        <v>148117985</v>
      </c>
      <c r="L25" s="33"/>
      <c r="M25" s="142">
        <v>16336</v>
      </c>
      <c r="N25" s="33"/>
      <c r="O25" s="142">
        <v>99003116</v>
      </c>
      <c r="P25" s="142">
        <v>66481848</v>
      </c>
      <c r="Q25" s="142">
        <v>29172934</v>
      </c>
      <c r="R25" s="142">
        <v>181783149</v>
      </c>
      <c r="S25" s="142">
        <v>26908208</v>
      </c>
      <c r="T25" s="142">
        <v>12665795</v>
      </c>
      <c r="U25" s="33"/>
      <c r="V25" s="33"/>
      <c r="W25" s="33"/>
    </row>
    <row r="26" spans="1:23" ht="13.5" customHeight="1" x14ac:dyDescent="0.25">
      <c r="A26" s="26"/>
      <c r="B26" s="32">
        <v>13</v>
      </c>
      <c r="C26" s="156" t="s">
        <v>44</v>
      </c>
      <c r="D26" s="187"/>
      <c r="E26" s="187"/>
      <c r="F26" s="188"/>
      <c r="G26" s="142">
        <f t="shared" si="6"/>
        <v>1192200035</v>
      </c>
      <c r="H26" s="142">
        <v>0</v>
      </c>
      <c r="I26" s="142">
        <f t="shared" si="7"/>
        <v>1192200035</v>
      </c>
      <c r="J26" s="142">
        <v>78960077</v>
      </c>
      <c r="K26" s="142">
        <v>285854236</v>
      </c>
      <c r="L26" s="33"/>
      <c r="M26" s="142">
        <v>6384</v>
      </c>
      <c r="N26" s="33"/>
      <c r="O26" s="142">
        <v>43391548</v>
      </c>
      <c r="P26" s="142">
        <v>159778074</v>
      </c>
      <c r="Q26" s="142">
        <v>38987104</v>
      </c>
      <c r="R26" s="142">
        <v>484154527</v>
      </c>
      <c r="S26" s="142">
        <v>16203990</v>
      </c>
      <c r="T26" s="142">
        <v>84864095</v>
      </c>
      <c r="U26" s="33"/>
      <c r="V26" s="33"/>
      <c r="W26" s="33"/>
    </row>
    <row r="27" spans="1:23" ht="13.5" customHeight="1" x14ac:dyDescent="0.25">
      <c r="A27" s="26"/>
      <c r="B27" s="32">
        <v>14</v>
      </c>
      <c r="C27" s="192" t="s">
        <v>45</v>
      </c>
      <c r="D27" s="187"/>
      <c r="E27" s="187"/>
      <c r="F27" s="188"/>
      <c r="G27" s="36" t="str">
        <f>G90</f>
        <v>NR</v>
      </c>
      <c r="H27" s="36" t="str">
        <f t="shared" ref="H27:W27" si="8">H90</f>
        <v>NR</v>
      </c>
      <c r="I27" s="36" t="str">
        <f t="shared" si="8"/>
        <v>NR</v>
      </c>
      <c r="J27" s="36" t="str">
        <f t="shared" si="8"/>
        <v>NR</v>
      </c>
      <c r="K27" s="36" t="str">
        <f t="shared" si="8"/>
        <v>NR</v>
      </c>
      <c r="L27" s="36" t="str">
        <f t="shared" si="8"/>
        <v>NR</v>
      </c>
      <c r="M27" s="36" t="str">
        <f t="shared" si="8"/>
        <v>NR</v>
      </c>
      <c r="N27" s="36" t="str">
        <f t="shared" si="8"/>
        <v>NR</v>
      </c>
      <c r="O27" s="36" t="str">
        <f t="shared" si="8"/>
        <v>NR</v>
      </c>
      <c r="P27" s="36" t="str">
        <f t="shared" si="8"/>
        <v>NR</v>
      </c>
      <c r="Q27" s="36" t="str">
        <f t="shared" si="8"/>
        <v>NR</v>
      </c>
      <c r="R27" s="36" t="str">
        <f>R90</f>
        <v>NR</v>
      </c>
      <c r="S27" s="36" t="str">
        <f t="shared" si="8"/>
        <v>NR</v>
      </c>
      <c r="T27" s="36" t="str">
        <f t="shared" si="8"/>
        <v>NR</v>
      </c>
      <c r="U27" s="36" t="str">
        <f t="shared" si="8"/>
        <v>NR</v>
      </c>
      <c r="V27" s="36" t="str">
        <f t="shared" si="8"/>
        <v>NR</v>
      </c>
      <c r="W27" s="36" t="str">
        <f t="shared" si="8"/>
        <v>NR</v>
      </c>
    </row>
    <row r="28" spans="1:23" ht="13.5" customHeight="1" thickBot="1" x14ac:dyDescent="0.3">
      <c r="A28" s="26"/>
      <c r="B28" s="51">
        <v>15</v>
      </c>
      <c r="C28" s="147" t="s">
        <v>46</v>
      </c>
      <c r="D28" s="164"/>
      <c r="E28" s="164"/>
      <c r="F28" s="165"/>
      <c r="G28" s="142">
        <f>+I28-H28</f>
        <v>18356453</v>
      </c>
      <c r="H28" s="142">
        <v>0</v>
      </c>
      <c r="I28" s="142">
        <f>+J28+K28+L28+M28+N28+O28+P28+Q28+R28+S28+T28+U28+V28</f>
        <v>18356453</v>
      </c>
      <c r="J28" s="142">
        <v>-1509491</v>
      </c>
      <c r="K28" s="142">
        <v>-10329385</v>
      </c>
      <c r="L28" s="141"/>
      <c r="M28" s="142">
        <v>0</v>
      </c>
      <c r="N28" s="141"/>
      <c r="O28" s="142">
        <v>21666632</v>
      </c>
      <c r="P28" s="142">
        <v>29077</v>
      </c>
      <c r="Q28" s="142">
        <v>226608</v>
      </c>
      <c r="R28" s="142">
        <v>7706173</v>
      </c>
      <c r="S28" s="142">
        <v>216018</v>
      </c>
      <c r="T28" s="142">
        <v>350821</v>
      </c>
      <c r="U28" s="141"/>
      <c r="V28" s="141"/>
      <c r="W28" s="141"/>
    </row>
    <row r="29" spans="1:23" ht="13.5" customHeight="1" thickTop="1" thickBot="1" x14ac:dyDescent="0.3">
      <c r="A29" s="26"/>
      <c r="B29" s="37">
        <v>16</v>
      </c>
      <c r="C29" s="177" t="s">
        <v>47</v>
      </c>
      <c r="D29" s="167"/>
      <c r="E29" s="167"/>
      <c r="F29" s="168"/>
      <c r="G29" s="38">
        <f>IF(COUNT(G22:G28)&gt;0,SUM(G22:G28),"NR")</f>
        <v>6126018759</v>
      </c>
      <c r="H29" s="38">
        <f t="shared" ref="H29:W29" si="9">IF(COUNT(H22:H28)&gt;0,SUM(H22:H28),"NR")</f>
        <v>0</v>
      </c>
      <c r="I29" s="38">
        <f t="shared" si="9"/>
        <v>6126018759</v>
      </c>
      <c r="J29" s="38">
        <f t="shared" si="9"/>
        <v>252389745</v>
      </c>
      <c r="K29" s="38">
        <f t="shared" si="9"/>
        <v>1543343216</v>
      </c>
      <c r="L29" s="38" t="str">
        <f t="shared" si="9"/>
        <v>NR</v>
      </c>
      <c r="M29" s="38">
        <f t="shared" si="9"/>
        <v>22721</v>
      </c>
      <c r="N29" s="38" t="str">
        <f t="shared" si="9"/>
        <v>NR</v>
      </c>
      <c r="O29" s="38">
        <f t="shared" si="9"/>
        <v>839003276</v>
      </c>
      <c r="P29" s="38">
        <f t="shared" si="9"/>
        <v>613844284</v>
      </c>
      <c r="Q29" s="38">
        <f t="shared" si="9"/>
        <v>239895539</v>
      </c>
      <c r="R29" s="38">
        <f>IF(COUNT(R22:R28)&gt;0,SUM(R22:R28),"NR")</f>
        <v>2116114438</v>
      </c>
      <c r="S29" s="38">
        <f t="shared" si="9"/>
        <v>285401648</v>
      </c>
      <c r="T29" s="38">
        <f t="shared" si="9"/>
        <v>236003892</v>
      </c>
      <c r="U29" s="38" t="str">
        <f t="shared" si="9"/>
        <v>NR</v>
      </c>
      <c r="V29" s="38" t="str">
        <f t="shared" si="9"/>
        <v>NR</v>
      </c>
      <c r="W29" s="38" t="str">
        <f t="shared" si="9"/>
        <v>NR</v>
      </c>
    </row>
    <row r="30" spans="1:23" ht="13.5" customHeight="1" thickTop="1" x14ac:dyDescent="0.25">
      <c r="A30" s="26"/>
      <c r="B30" s="53"/>
      <c r="C30" s="54"/>
      <c r="D30" s="42"/>
      <c r="E30" s="42"/>
      <c r="F30" s="42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8"/>
      <c r="R30" s="18"/>
      <c r="S30" s="18"/>
      <c r="T30" s="18"/>
      <c r="U30" s="18"/>
      <c r="V30" s="18"/>
      <c r="W30" s="18"/>
    </row>
    <row r="31" spans="1:23" ht="13.5" customHeight="1" x14ac:dyDescent="0.25">
      <c r="A31" s="26"/>
      <c r="B31" s="55"/>
      <c r="C31" s="56"/>
      <c r="D31" s="42"/>
      <c r="E31" s="42"/>
      <c r="F31" s="42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8"/>
      <c r="R31" s="18"/>
      <c r="S31" s="18"/>
      <c r="T31" s="18"/>
      <c r="U31" s="18"/>
      <c r="V31" s="18"/>
      <c r="W31" s="18"/>
    </row>
    <row r="32" spans="1:23" ht="13.5" customHeight="1" x14ac:dyDescent="0.25">
      <c r="A32" s="57" t="s">
        <v>48</v>
      </c>
      <c r="B32" s="47"/>
      <c r="C32" s="48"/>
      <c r="D32" s="42"/>
      <c r="E32" s="42"/>
      <c r="F32" s="42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18"/>
      <c r="R32" s="18"/>
      <c r="S32" s="18"/>
      <c r="T32" s="18"/>
      <c r="U32" s="18"/>
      <c r="V32" s="18"/>
      <c r="W32" s="18"/>
    </row>
    <row r="33" spans="1:24" ht="13.5" customHeight="1" x14ac:dyDescent="0.25">
      <c r="A33" s="58"/>
      <c r="B33" s="143">
        <v>17</v>
      </c>
      <c r="C33" s="197" t="s">
        <v>49</v>
      </c>
      <c r="D33" s="197"/>
      <c r="E33" s="197"/>
      <c r="F33" s="198"/>
      <c r="G33" s="142">
        <f>+I33-H33</f>
        <v>10887968</v>
      </c>
      <c r="H33" s="142">
        <v>0</v>
      </c>
      <c r="I33" s="142">
        <f>+J33+K33+L33+M33+N33+O33+P33+Q33+R33+S33+T33+U33+V33</f>
        <v>10887968</v>
      </c>
      <c r="J33" s="142">
        <v>3878705</v>
      </c>
      <c r="K33" s="142">
        <v>165452</v>
      </c>
      <c r="L33" s="33"/>
      <c r="M33" s="33">
        <v>0</v>
      </c>
      <c r="N33" s="33"/>
      <c r="O33" s="142">
        <v>310556</v>
      </c>
      <c r="P33" s="142">
        <v>1892888</v>
      </c>
      <c r="Q33" s="142">
        <v>169485</v>
      </c>
      <c r="R33" s="142">
        <v>4226186</v>
      </c>
      <c r="S33" s="142">
        <v>0</v>
      </c>
      <c r="T33" s="142">
        <v>244696</v>
      </c>
      <c r="U33" s="33"/>
      <c r="V33" s="33"/>
      <c r="W33" s="33"/>
    </row>
    <row r="34" spans="1:24" ht="13.5" customHeight="1" x14ac:dyDescent="0.25">
      <c r="A34" s="13"/>
      <c r="B34" s="139">
        <v>18</v>
      </c>
      <c r="C34" s="187" t="s">
        <v>50</v>
      </c>
      <c r="D34" s="187"/>
      <c r="E34" s="187"/>
      <c r="F34" s="188"/>
      <c r="G34" s="36">
        <f>IF(COUNT(G29,G33)&gt;0,SUM(G29)-SUM(G33),"NR")</f>
        <v>6115130791</v>
      </c>
      <c r="H34" s="36">
        <f t="shared" ref="H34:V34" si="10">IF(COUNT(H29,H33)&gt;0,SUM(H29)-SUM(H33),"NR")</f>
        <v>0</v>
      </c>
      <c r="I34" s="36">
        <f t="shared" si="10"/>
        <v>6115130791</v>
      </c>
      <c r="J34" s="36">
        <f t="shared" si="10"/>
        <v>248511040</v>
      </c>
      <c r="K34" s="36">
        <f t="shared" si="10"/>
        <v>1543177764</v>
      </c>
      <c r="L34" s="36" t="str">
        <f t="shared" si="10"/>
        <v>NR</v>
      </c>
      <c r="M34" s="36">
        <f t="shared" si="10"/>
        <v>22721</v>
      </c>
      <c r="N34" s="36" t="str">
        <f t="shared" si="10"/>
        <v>NR</v>
      </c>
      <c r="O34" s="36">
        <f t="shared" si="10"/>
        <v>838692720</v>
      </c>
      <c r="P34" s="36">
        <f t="shared" si="10"/>
        <v>611951396</v>
      </c>
      <c r="Q34" s="36">
        <f t="shared" si="10"/>
        <v>239726054</v>
      </c>
      <c r="R34" s="36">
        <f>IF(COUNT(R29,R33)&gt;0,SUM(R29)-SUM(R33),"NR")</f>
        <v>2111888252</v>
      </c>
      <c r="S34" s="36">
        <f t="shared" si="10"/>
        <v>285401648</v>
      </c>
      <c r="T34" s="36">
        <f t="shared" si="10"/>
        <v>235759196</v>
      </c>
      <c r="U34" s="36" t="str">
        <f t="shared" si="10"/>
        <v>NR</v>
      </c>
      <c r="V34" s="36" t="str">
        <f t="shared" si="10"/>
        <v>NR</v>
      </c>
      <c r="W34" s="36" t="str">
        <f>IF(COUNT(W29,W33)&gt;0,SUM(W29,-W33),"NR")</f>
        <v>NR</v>
      </c>
      <c r="X34" s="59"/>
    </row>
    <row r="35" spans="1:24" ht="13.5" customHeight="1" x14ac:dyDescent="0.25">
      <c r="A35" s="13"/>
      <c r="B35" s="139">
        <v>19</v>
      </c>
      <c r="C35" s="187" t="s">
        <v>51</v>
      </c>
      <c r="D35" s="187"/>
      <c r="E35" s="187"/>
      <c r="F35" s="188"/>
      <c r="G35" s="142">
        <f t="shared" ref="G35:G39" si="11">+I35-H35</f>
        <v>0</v>
      </c>
      <c r="H35" s="142">
        <v>0</v>
      </c>
      <c r="I35" s="142">
        <f t="shared" ref="I35:I39" si="12">+J35+K35+L35+M35+N35+O35+P35+Q35+R35+S35+T35+U35+V35</f>
        <v>0</v>
      </c>
      <c r="J35" s="60"/>
      <c r="K35" s="60"/>
      <c r="L35" s="60"/>
      <c r="M35" s="60"/>
      <c r="N35" s="60"/>
      <c r="O35" s="60"/>
      <c r="P35" s="61"/>
      <c r="Q35" s="60"/>
      <c r="R35" s="60"/>
      <c r="S35" s="60"/>
      <c r="T35" s="60"/>
      <c r="U35" s="60"/>
      <c r="V35" s="60"/>
      <c r="W35" s="60"/>
      <c r="X35" s="59"/>
    </row>
    <row r="36" spans="1:24" s="131" customFormat="1" ht="13.5" customHeight="1" x14ac:dyDescent="0.25">
      <c r="A36" s="127"/>
      <c r="B36" s="140">
        <v>20</v>
      </c>
      <c r="C36" s="190" t="s">
        <v>52</v>
      </c>
      <c r="D36" s="190"/>
      <c r="E36" s="190"/>
      <c r="F36" s="191"/>
      <c r="G36" s="128">
        <f t="shared" si="11"/>
        <v>157744429</v>
      </c>
      <c r="H36" s="128">
        <v>0</v>
      </c>
      <c r="I36" s="128">
        <f t="shared" si="12"/>
        <v>157744429</v>
      </c>
      <c r="J36" s="129">
        <v>7534718</v>
      </c>
      <c r="K36" s="129">
        <v>43391452</v>
      </c>
      <c r="L36" s="129"/>
      <c r="M36" s="129">
        <v>337</v>
      </c>
      <c r="N36" s="129"/>
      <c r="O36" s="129">
        <v>21581248</v>
      </c>
      <c r="P36" s="132">
        <v>13176684</v>
      </c>
      <c r="Q36" s="129">
        <v>6030212</v>
      </c>
      <c r="R36" s="129">
        <v>53310337</v>
      </c>
      <c r="S36" s="129">
        <v>6587459</v>
      </c>
      <c r="T36" s="129">
        <v>6131982</v>
      </c>
      <c r="U36" s="129"/>
      <c r="V36" s="129"/>
      <c r="W36" s="129"/>
      <c r="X36" s="130"/>
    </row>
    <row r="37" spans="1:24" s="131" customFormat="1" ht="13.5" customHeight="1" x14ac:dyDescent="0.25">
      <c r="A37" s="127"/>
      <c r="B37" s="140">
        <v>21</v>
      </c>
      <c r="C37" s="190" t="s">
        <v>53</v>
      </c>
      <c r="D37" s="190"/>
      <c r="E37" s="190"/>
      <c r="F37" s="191"/>
      <c r="G37" s="128">
        <f t="shared" si="11"/>
        <v>438208007</v>
      </c>
      <c r="H37" s="128">
        <v>0</v>
      </c>
      <c r="I37" s="128">
        <f t="shared" si="12"/>
        <v>438208007</v>
      </c>
      <c r="J37" s="129">
        <v>41910369</v>
      </c>
      <c r="K37" s="129">
        <v>125764087</v>
      </c>
      <c r="L37" s="129">
        <v>0</v>
      </c>
      <c r="M37" s="129">
        <v>1831</v>
      </c>
      <c r="N37" s="129">
        <v>0</v>
      </c>
      <c r="O37" s="129">
        <v>54949751</v>
      </c>
      <c r="P37" s="129">
        <v>38066924</v>
      </c>
      <c r="Q37" s="129">
        <v>15295643</v>
      </c>
      <c r="R37" s="129">
        <v>127258055</v>
      </c>
      <c r="S37" s="129">
        <v>17629531</v>
      </c>
      <c r="T37" s="129">
        <v>14201557</v>
      </c>
      <c r="U37" s="129"/>
      <c r="V37" s="129">
        <v>3130259</v>
      </c>
      <c r="W37" s="129"/>
      <c r="X37" s="130"/>
    </row>
    <row r="38" spans="1:24" ht="13.5" customHeight="1" x14ac:dyDescent="0.25">
      <c r="A38" s="13"/>
      <c r="B38" s="144">
        <v>22</v>
      </c>
      <c r="C38" s="199" t="s">
        <v>54</v>
      </c>
      <c r="D38" s="199"/>
      <c r="E38" s="199"/>
      <c r="F38" s="200"/>
      <c r="G38" s="142">
        <f t="shared" si="11"/>
        <v>101837000</v>
      </c>
      <c r="H38" s="142">
        <v>0</v>
      </c>
      <c r="I38" s="142">
        <f t="shared" si="12"/>
        <v>101837000</v>
      </c>
      <c r="J38" s="193"/>
      <c r="K38" s="193">
        <v>102337000</v>
      </c>
      <c r="L38" s="193"/>
      <c r="M38" s="141"/>
      <c r="N38" s="141"/>
      <c r="O38" s="193"/>
      <c r="P38" s="193"/>
      <c r="Q38" s="193">
        <v>-500000</v>
      </c>
      <c r="R38" s="193"/>
      <c r="S38" s="141"/>
      <c r="T38" s="193"/>
      <c r="U38" s="193"/>
      <c r="V38" s="193"/>
      <c r="W38" s="193"/>
    </row>
    <row r="39" spans="1:24" ht="13.5" customHeight="1" x14ac:dyDescent="0.25">
      <c r="A39" s="13"/>
      <c r="B39" s="143"/>
      <c r="C39" s="29" t="s">
        <v>29</v>
      </c>
      <c r="D39" s="30"/>
      <c r="E39" s="195" t="s">
        <v>55</v>
      </c>
      <c r="F39" s="196"/>
      <c r="G39" s="142">
        <f t="shared" si="11"/>
        <v>0</v>
      </c>
      <c r="H39" s="142">
        <v>0</v>
      </c>
      <c r="I39" s="142">
        <f t="shared" si="12"/>
        <v>0</v>
      </c>
      <c r="J39" s="194"/>
      <c r="K39" s="194"/>
      <c r="L39" s="194"/>
      <c r="M39" s="142"/>
      <c r="N39" s="142"/>
      <c r="O39" s="194"/>
      <c r="P39" s="194"/>
      <c r="Q39" s="194"/>
      <c r="R39" s="194"/>
      <c r="S39" s="142"/>
      <c r="T39" s="194"/>
      <c r="U39" s="194"/>
      <c r="V39" s="194"/>
      <c r="W39" s="194"/>
    </row>
    <row r="40" spans="1:24" ht="13.5" customHeight="1" x14ac:dyDescent="0.25">
      <c r="A40" s="49"/>
      <c r="B40" s="50">
        <v>23</v>
      </c>
      <c r="C40" s="156" t="s">
        <v>56</v>
      </c>
      <c r="D40" s="187"/>
      <c r="E40" s="187"/>
      <c r="F40" s="188"/>
      <c r="G40" s="36">
        <f>IF(COUNT(G34:G39)&gt;0,SUM(G34:G39),"NR")</f>
        <v>6812920227</v>
      </c>
      <c r="H40" s="36">
        <f t="shared" ref="H40:W40" si="13">IF(COUNT(H34:H39)&gt;0,SUM(H34:H39),"NR")</f>
        <v>0</v>
      </c>
      <c r="I40" s="36">
        <f t="shared" si="13"/>
        <v>6812920227</v>
      </c>
      <c r="J40" s="36">
        <f t="shared" si="13"/>
        <v>297956127</v>
      </c>
      <c r="K40" s="36">
        <f t="shared" si="13"/>
        <v>1814670303</v>
      </c>
      <c r="L40" s="36">
        <f t="shared" si="13"/>
        <v>0</v>
      </c>
      <c r="M40" s="36">
        <f t="shared" si="13"/>
        <v>24889</v>
      </c>
      <c r="N40" s="36">
        <f t="shared" si="13"/>
        <v>0</v>
      </c>
      <c r="O40" s="36">
        <f t="shared" si="13"/>
        <v>915223719</v>
      </c>
      <c r="P40" s="36">
        <f t="shared" si="13"/>
        <v>663195004</v>
      </c>
      <c r="Q40" s="36">
        <f t="shared" si="13"/>
        <v>260551909</v>
      </c>
      <c r="R40" s="36">
        <f>IF(COUNT(R34:R39)&gt;0,SUM(R34:R39),"NR")</f>
        <v>2292456644</v>
      </c>
      <c r="S40" s="36">
        <f t="shared" ref="S40" si="14">IF(COUNT(S34:S39)&gt;0,SUM(S34:S39),"NR")</f>
        <v>309618638</v>
      </c>
      <c r="T40" s="36">
        <f t="shared" si="13"/>
        <v>256092735</v>
      </c>
      <c r="U40" s="36" t="str">
        <f t="shared" si="13"/>
        <v>NR</v>
      </c>
      <c r="V40" s="36">
        <f t="shared" si="13"/>
        <v>3130259</v>
      </c>
      <c r="W40" s="36" t="str">
        <f t="shared" si="13"/>
        <v>NR</v>
      </c>
    </row>
    <row r="41" spans="1:24" ht="13.5" customHeight="1" x14ac:dyDescent="0.25">
      <c r="A41" s="26"/>
      <c r="B41" s="32">
        <v>24</v>
      </c>
      <c r="C41" s="156" t="s">
        <v>57</v>
      </c>
      <c r="D41" s="187"/>
      <c r="E41" s="187"/>
      <c r="F41" s="188"/>
      <c r="G41" s="36">
        <f t="shared" ref="G41:W41" si="15">IF(COUNT(G18,G40)&gt;0,SUM(G18)-SUM(G40),"NR")</f>
        <v>-602356054</v>
      </c>
      <c r="H41" s="36">
        <f t="shared" si="15"/>
        <v>0</v>
      </c>
      <c r="I41" s="36">
        <f t="shared" si="15"/>
        <v>-602356054</v>
      </c>
      <c r="J41" s="36">
        <f t="shared" si="15"/>
        <v>-21071933</v>
      </c>
      <c r="K41" s="36">
        <f t="shared" si="15"/>
        <v>-263079866</v>
      </c>
      <c r="L41" s="36">
        <f t="shared" si="15"/>
        <v>0</v>
      </c>
      <c r="M41" s="36">
        <f t="shared" ref="M41:N41" si="16">IF(COUNT(M18,M40)&gt;0,SUM(M18)-SUM(M40),"NR")</f>
        <v>-10201</v>
      </c>
      <c r="N41" s="36">
        <f t="shared" si="16"/>
        <v>0</v>
      </c>
      <c r="O41" s="36">
        <f t="shared" si="15"/>
        <v>13856251</v>
      </c>
      <c r="P41" s="36">
        <f t="shared" si="15"/>
        <v>-39595025</v>
      </c>
      <c r="Q41" s="36">
        <f t="shared" si="15"/>
        <v>-5104744</v>
      </c>
      <c r="R41" s="36">
        <f>IF(COUNT(R18,R40)&gt;0,SUM(R18)-SUM(R40),"NR")</f>
        <v>-240474386</v>
      </c>
      <c r="S41" s="36">
        <f t="shared" ref="S41" si="17">IF(COUNT(S18,S40)&gt;0,SUM(S18)-SUM(S40),"NR")</f>
        <v>-18415789</v>
      </c>
      <c r="T41" s="36">
        <f t="shared" si="15"/>
        <v>-25330102</v>
      </c>
      <c r="U41" s="36" t="str">
        <f t="shared" si="15"/>
        <v>NR</v>
      </c>
      <c r="V41" s="36">
        <f t="shared" si="15"/>
        <v>-3130259</v>
      </c>
      <c r="W41" s="36" t="str">
        <f t="shared" si="15"/>
        <v>NR</v>
      </c>
    </row>
    <row r="42" spans="1:24" ht="13.5" customHeight="1" x14ac:dyDescent="0.25">
      <c r="A42" s="26"/>
      <c r="B42" s="32">
        <v>25</v>
      </c>
      <c r="C42" s="156" t="s">
        <v>58</v>
      </c>
      <c r="D42" s="187"/>
      <c r="E42" s="187"/>
      <c r="F42" s="188"/>
      <c r="G42" s="142">
        <f t="shared" ref="G42:G43" si="18">+I42-H42</f>
        <v>53605063</v>
      </c>
      <c r="H42" s="142">
        <v>0</v>
      </c>
      <c r="I42" s="142">
        <f t="shared" ref="I42:I43" si="19">+J42+K42+L42+M42+N42+O42+P42+Q42+R42+S42+T42+U42+V42</f>
        <v>53605063</v>
      </c>
      <c r="J42" s="33">
        <v>0</v>
      </c>
      <c r="K42" s="33">
        <v>0</v>
      </c>
      <c r="L42" s="33"/>
      <c r="M42" s="33">
        <v>0</v>
      </c>
      <c r="N42" s="33"/>
      <c r="O42" s="33">
        <v>14730624</v>
      </c>
      <c r="P42" s="34">
        <v>5401471</v>
      </c>
      <c r="Q42" s="33">
        <v>0</v>
      </c>
      <c r="R42" s="33">
        <v>25861076</v>
      </c>
      <c r="S42" s="33">
        <v>110546</v>
      </c>
      <c r="T42" s="33">
        <v>7501346</v>
      </c>
      <c r="U42" s="33"/>
      <c r="V42" s="33"/>
      <c r="W42" s="33"/>
    </row>
    <row r="43" spans="1:24" ht="13.5" customHeight="1" x14ac:dyDescent="0.25">
      <c r="A43" s="26"/>
      <c r="B43" s="32">
        <v>26</v>
      </c>
      <c r="C43" s="156" t="s">
        <v>59</v>
      </c>
      <c r="D43" s="187"/>
      <c r="E43" s="187"/>
      <c r="F43" s="188"/>
      <c r="G43" s="142">
        <f t="shared" si="18"/>
        <v>70776372</v>
      </c>
      <c r="H43" s="142">
        <v>0</v>
      </c>
      <c r="I43" s="142">
        <f t="shared" si="19"/>
        <v>70776372</v>
      </c>
      <c r="J43" s="33">
        <v>0</v>
      </c>
      <c r="K43" s="33">
        <v>0</v>
      </c>
      <c r="L43" s="33"/>
      <c r="M43" s="33">
        <v>0</v>
      </c>
      <c r="N43" s="33"/>
      <c r="O43" s="33">
        <v>19449284</v>
      </c>
      <c r="P43" s="34">
        <v>7131724</v>
      </c>
      <c r="Q43" s="33">
        <v>0</v>
      </c>
      <c r="R43" s="33">
        <v>34145154</v>
      </c>
      <c r="S43" s="33">
        <v>145958</v>
      </c>
      <c r="T43" s="33">
        <v>9904252</v>
      </c>
      <c r="U43" s="33"/>
      <c r="V43" s="33"/>
      <c r="W43" s="33"/>
    </row>
    <row r="44" spans="1:24" s="131" customFormat="1" ht="13.5" customHeight="1" x14ac:dyDescent="0.25">
      <c r="A44" s="133"/>
      <c r="B44" s="134">
        <v>27</v>
      </c>
      <c r="C44" s="189" t="s">
        <v>60</v>
      </c>
      <c r="D44" s="190"/>
      <c r="E44" s="190"/>
      <c r="F44" s="191"/>
      <c r="G44" s="135">
        <f>IF(COUNT(G42:G43)&gt;0,SUM(G42:G43),"NR")</f>
        <v>124381435</v>
      </c>
      <c r="H44" s="135">
        <f t="shared" ref="H44:W44" si="20">IF(COUNT(H42:H43)&gt;0,SUM(H42:H43),"NR")</f>
        <v>0</v>
      </c>
      <c r="I44" s="135">
        <f t="shared" si="20"/>
        <v>124381435</v>
      </c>
      <c r="J44" s="135">
        <f t="shared" si="20"/>
        <v>0</v>
      </c>
      <c r="K44" s="135">
        <f t="shared" si="20"/>
        <v>0</v>
      </c>
      <c r="L44" s="135" t="str">
        <f t="shared" si="20"/>
        <v>NR</v>
      </c>
      <c r="M44" s="135">
        <f t="shared" si="20"/>
        <v>0</v>
      </c>
      <c r="N44" s="135" t="str">
        <f t="shared" si="20"/>
        <v>NR</v>
      </c>
      <c r="O44" s="135">
        <f t="shared" si="20"/>
        <v>34179908</v>
      </c>
      <c r="P44" s="135">
        <f t="shared" si="20"/>
        <v>12533195</v>
      </c>
      <c r="Q44" s="135">
        <f t="shared" si="20"/>
        <v>0</v>
      </c>
      <c r="R44" s="135">
        <f>IF(COUNT(R42:R43)&gt;0,SUM(R42:R43),"NR")</f>
        <v>60006230</v>
      </c>
      <c r="S44" s="135">
        <f t="shared" si="20"/>
        <v>256504</v>
      </c>
      <c r="T44" s="135">
        <f t="shared" si="20"/>
        <v>17405598</v>
      </c>
      <c r="U44" s="135" t="str">
        <f t="shared" si="20"/>
        <v>NR</v>
      </c>
      <c r="V44" s="135" t="str">
        <f t="shared" si="20"/>
        <v>NR</v>
      </c>
      <c r="W44" s="135" t="str">
        <f t="shared" si="20"/>
        <v>NR</v>
      </c>
      <c r="X44" s="130"/>
    </row>
    <row r="45" spans="1:24" ht="13.5" customHeight="1" x14ac:dyDescent="0.25">
      <c r="A45" s="26"/>
      <c r="B45" s="51">
        <v>28</v>
      </c>
      <c r="C45" s="192" t="s">
        <v>61</v>
      </c>
      <c r="D45" s="187"/>
      <c r="E45" s="187"/>
      <c r="F45" s="188"/>
      <c r="G45" s="142">
        <f>+I45-H45</f>
        <v>-555509</v>
      </c>
      <c r="H45" s="142">
        <v>0</v>
      </c>
      <c r="I45" s="142">
        <f>+J45+K45+L45+M45+N45+O45+P45+Q45+R45+S45+T45+U45+V45</f>
        <v>-555509</v>
      </c>
      <c r="J45" s="141">
        <v>-463805</v>
      </c>
      <c r="K45" s="141">
        <v>-91704</v>
      </c>
      <c r="L45" s="141"/>
      <c r="M45" s="141"/>
      <c r="N45" s="141"/>
      <c r="O45" s="141"/>
      <c r="P45" s="52"/>
      <c r="Q45" s="141"/>
      <c r="R45" s="141"/>
      <c r="S45" s="141"/>
      <c r="T45" s="141"/>
      <c r="U45" s="141"/>
      <c r="V45" s="141"/>
      <c r="W45" s="141"/>
    </row>
    <row r="46" spans="1:24" ht="13.5" customHeight="1" x14ac:dyDescent="0.25">
      <c r="A46" s="26"/>
      <c r="B46" s="51">
        <v>29</v>
      </c>
      <c r="C46" s="156" t="s">
        <v>62</v>
      </c>
      <c r="D46" s="187"/>
      <c r="E46" s="187"/>
      <c r="F46" s="188"/>
      <c r="G46" s="62">
        <f>G109</f>
        <v>11718</v>
      </c>
      <c r="H46" s="62">
        <f t="shared" ref="H46:W46" si="21">H109</f>
        <v>0</v>
      </c>
      <c r="I46" s="62">
        <f t="shared" si="21"/>
        <v>11718</v>
      </c>
      <c r="J46" s="62">
        <f t="shared" si="21"/>
        <v>3270</v>
      </c>
      <c r="K46" s="62">
        <f t="shared" si="21"/>
        <v>10336</v>
      </c>
      <c r="L46" s="62" t="str">
        <f t="shared" si="21"/>
        <v>NR</v>
      </c>
      <c r="M46" s="62">
        <f t="shared" si="21"/>
        <v>2</v>
      </c>
      <c r="N46" s="62" t="str">
        <f t="shared" si="21"/>
        <v>NR</v>
      </c>
      <c r="O46" s="62">
        <f t="shared" si="21"/>
        <v>-3171</v>
      </c>
      <c r="P46" s="62">
        <f t="shared" si="21"/>
        <v>-467</v>
      </c>
      <c r="Q46" s="62">
        <f t="shared" si="21"/>
        <v>6605</v>
      </c>
      <c r="R46" s="62">
        <f>R109</f>
        <v>-5098</v>
      </c>
      <c r="S46" s="62">
        <f t="shared" ref="S46" si="22">S109</f>
        <v>-508</v>
      </c>
      <c r="T46" s="62">
        <f t="shared" si="21"/>
        <v>749</v>
      </c>
      <c r="U46" s="62" t="str">
        <f t="shared" si="21"/>
        <v>NR</v>
      </c>
      <c r="V46" s="62" t="str">
        <f t="shared" si="21"/>
        <v>NR</v>
      </c>
      <c r="W46" s="62" t="str">
        <f t="shared" si="21"/>
        <v>NR</v>
      </c>
    </row>
    <row r="47" spans="1:24" ht="27" customHeight="1" x14ac:dyDescent="0.25">
      <c r="A47" s="26"/>
      <c r="B47" s="63">
        <v>30</v>
      </c>
      <c r="C47" s="192" t="s">
        <v>63</v>
      </c>
      <c r="D47" s="187"/>
      <c r="E47" s="187"/>
      <c r="F47" s="188"/>
      <c r="G47" s="36">
        <f>IF(COUNT(G41,G44:G46)&gt;0,SUM(G41,G44:G46),"NR")</f>
        <v>-478518410</v>
      </c>
      <c r="H47" s="36">
        <f t="shared" ref="H47:W47" si="23">IF(COUNT(H41,H44:H46)&gt;0,SUM(H41,H44:H46),"NR")</f>
        <v>0</v>
      </c>
      <c r="I47" s="36">
        <f t="shared" si="23"/>
        <v>-478518410</v>
      </c>
      <c r="J47" s="36">
        <f t="shared" si="23"/>
        <v>-21532468</v>
      </c>
      <c r="K47" s="36">
        <f t="shared" si="23"/>
        <v>-263161234</v>
      </c>
      <c r="L47" s="36">
        <f t="shared" si="23"/>
        <v>0</v>
      </c>
      <c r="M47" s="36">
        <f t="shared" si="23"/>
        <v>-10199</v>
      </c>
      <c r="N47" s="36">
        <f t="shared" si="23"/>
        <v>0</v>
      </c>
      <c r="O47" s="36">
        <f t="shared" si="23"/>
        <v>48032988</v>
      </c>
      <c r="P47" s="36">
        <f t="shared" si="23"/>
        <v>-27062297</v>
      </c>
      <c r="Q47" s="36">
        <f t="shared" si="23"/>
        <v>-5098139</v>
      </c>
      <c r="R47" s="36">
        <f>IF(COUNT(R41,R44:R46)&gt;0,SUM(R41,R44:R46),"NR")</f>
        <v>-180473254</v>
      </c>
      <c r="S47" s="36">
        <f t="shared" ref="S47" si="24">IF(COUNT(S41,S44:S46)&gt;0,SUM(S41,S44:S46),"NR")</f>
        <v>-18159793</v>
      </c>
      <c r="T47" s="36">
        <f t="shared" si="23"/>
        <v>-7923755</v>
      </c>
      <c r="U47" s="36" t="str">
        <f t="shared" si="23"/>
        <v>NR</v>
      </c>
      <c r="V47" s="36">
        <f t="shared" si="23"/>
        <v>-3130259</v>
      </c>
      <c r="W47" s="36" t="str">
        <f t="shared" si="23"/>
        <v>NR</v>
      </c>
    </row>
    <row r="48" spans="1:24" ht="13.5" customHeight="1" thickBot="1" x14ac:dyDescent="0.3">
      <c r="A48" s="13"/>
      <c r="B48" s="64">
        <v>31</v>
      </c>
      <c r="C48" s="147" t="s">
        <v>64</v>
      </c>
      <c r="D48" s="164"/>
      <c r="E48" s="164"/>
      <c r="F48" s="165"/>
      <c r="G48" s="142">
        <f>+I48-H48</f>
        <v>0</v>
      </c>
      <c r="H48" s="142">
        <v>0</v>
      </c>
      <c r="I48" s="142">
        <f>+J48+K48+L48+M48+N48+O48+P48+Q48+R48+S48+T48+U48+V48</f>
        <v>0</v>
      </c>
      <c r="J48" s="65"/>
      <c r="K48" s="65"/>
      <c r="L48" s="65"/>
      <c r="M48" s="65"/>
      <c r="N48" s="65"/>
      <c r="O48" s="65"/>
      <c r="P48" s="66"/>
      <c r="Q48" s="65"/>
      <c r="R48" s="65"/>
      <c r="S48" s="65"/>
      <c r="T48" s="65"/>
      <c r="U48" s="65"/>
      <c r="V48" s="65"/>
      <c r="W48" s="65"/>
    </row>
    <row r="49" spans="1:24" ht="13.5" customHeight="1" thickTop="1" thickBot="1" x14ac:dyDescent="0.3">
      <c r="A49" s="67"/>
      <c r="B49" s="68">
        <v>32</v>
      </c>
      <c r="C49" s="182" t="s">
        <v>65</v>
      </c>
      <c r="D49" s="183"/>
      <c r="E49" s="183"/>
      <c r="F49" s="184"/>
      <c r="G49" s="69">
        <f>IF(COUNT(G47,G48)&gt;0,SUM(G47,-G48),"NR")</f>
        <v>-478518410</v>
      </c>
      <c r="H49" s="69">
        <f t="shared" ref="H49:W49" si="25">IF(COUNT(H47,H48)&gt;0,SUM(H47,-H48),"NR")</f>
        <v>0</v>
      </c>
      <c r="I49" s="69">
        <f t="shared" si="25"/>
        <v>-478518410</v>
      </c>
      <c r="J49" s="69">
        <f t="shared" si="25"/>
        <v>-21532468</v>
      </c>
      <c r="K49" s="69">
        <f t="shared" si="25"/>
        <v>-263161234</v>
      </c>
      <c r="L49" s="69">
        <f t="shared" si="25"/>
        <v>0</v>
      </c>
      <c r="M49" s="69">
        <f t="shared" si="25"/>
        <v>-10199</v>
      </c>
      <c r="N49" s="69">
        <f t="shared" si="25"/>
        <v>0</v>
      </c>
      <c r="O49" s="69">
        <f t="shared" si="25"/>
        <v>48032988</v>
      </c>
      <c r="P49" s="69">
        <f t="shared" si="25"/>
        <v>-27062297</v>
      </c>
      <c r="Q49" s="69">
        <f t="shared" si="25"/>
        <v>-5098139</v>
      </c>
      <c r="R49" s="69">
        <f>IF(COUNT(R47,R48)&gt;0,SUM(R47,-R48),"NR")</f>
        <v>-180473254</v>
      </c>
      <c r="S49" s="69">
        <f t="shared" si="25"/>
        <v>-18159793</v>
      </c>
      <c r="T49" s="69">
        <f t="shared" si="25"/>
        <v>-7923755</v>
      </c>
      <c r="U49" s="69" t="str">
        <f t="shared" si="25"/>
        <v>NR</v>
      </c>
      <c r="V49" s="69">
        <f t="shared" si="25"/>
        <v>-3130259</v>
      </c>
      <c r="W49" s="69" t="str">
        <f t="shared" si="25"/>
        <v>NR</v>
      </c>
    </row>
    <row r="50" spans="1:24" x14ac:dyDescent="0.25">
      <c r="A50" s="145"/>
      <c r="B50" s="145"/>
      <c r="C50" s="145"/>
      <c r="D50" s="145"/>
      <c r="E50" s="145"/>
      <c r="F50" s="145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</row>
    <row r="51" spans="1:24" x14ac:dyDescent="0.25">
      <c r="A51" s="145"/>
      <c r="B51" s="145"/>
      <c r="C51" s="145"/>
      <c r="D51" s="145"/>
      <c r="E51" s="145"/>
      <c r="F51" s="145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</row>
    <row r="52" spans="1:24" x14ac:dyDescent="0.25">
      <c r="A52" s="145"/>
      <c r="B52" s="145"/>
      <c r="C52" s="145"/>
      <c r="D52" s="145"/>
      <c r="E52" s="145"/>
      <c r="F52" s="145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</row>
    <row r="53" spans="1:24" x14ac:dyDescent="0.25">
      <c r="A53" s="145"/>
      <c r="B53" s="145"/>
      <c r="C53" s="145"/>
      <c r="D53" s="145"/>
      <c r="E53" s="145"/>
      <c r="F53" s="145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</row>
    <row r="54" spans="1:24" x14ac:dyDescent="0.25">
      <c r="A54" s="145"/>
      <c r="B54" s="145"/>
      <c r="C54" s="145"/>
      <c r="D54" s="145"/>
      <c r="E54" s="145"/>
      <c r="F54" s="145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</row>
    <row r="55" spans="1:24" ht="15.75" thickBot="1" x14ac:dyDescent="0.3">
      <c r="A55" s="145"/>
      <c r="B55" s="145"/>
      <c r="C55" s="145"/>
      <c r="D55" s="145"/>
      <c r="E55" s="145"/>
      <c r="F55" s="145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1:24" ht="13.5" customHeight="1" thickBot="1" x14ac:dyDescent="0.3">
      <c r="A56" s="71"/>
      <c r="B56" s="72"/>
      <c r="C56" s="72"/>
      <c r="D56" s="72"/>
      <c r="E56" s="72"/>
      <c r="F56" s="73"/>
      <c r="G56" s="74">
        <v>1</v>
      </c>
      <c r="H56" s="75">
        <v>2</v>
      </c>
      <c r="I56" s="75">
        <v>3</v>
      </c>
      <c r="J56" s="75">
        <v>4</v>
      </c>
      <c r="K56" s="75">
        <v>5</v>
      </c>
      <c r="L56" s="75">
        <v>6</v>
      </c>
      <c r="M56" s="74">
        <v>7</v>
      </c>
      <c r="N56" s="75">
        <v>8</v>
      </c>
      <c r="O56" s="75">
        <v>9</v>
      </c>
      <c r="P56" s="75">
        <v>10</v>
      </c>
      <c r="Q56" s="75">
        <v>11</v>
      </c>
      <c r="R56" s="75">
        <v>12</v>
      </c>
      <c r="S56" s="74">
        <v>13</v>
      </c>
      <c r="T56" s="75">
        <v>14</v>
      </c>
      <c r="U56" s="75">
        <v>15</v>
      </c>
      <c r="V56" s="75">
        <v>16</v>
      </c>
      <c r="W56" s="75">
        <v>17</v>
      </c>
    </row>
    <row r="57" spans="1:24" ht="13.5" customHeight="1" thickBot="1" x14ac:dyDescent="0.3">
      <c r="A57" s="76"/>
      <c r="B57" s="77"/>
      <c r="C57" s="78"/>
      <c r="D57" s="79"/>
      <c r="E57" s="79"/>
      <c r="F57" s="80"/>
      <c r="G57" s="185" t="s">
        <v>8</v>
      </c>
      <c r="H57" s="178" t="s">
        <v>9</v>
      </c>
      <c r="I57" s="178" t="s">
        <v>10</v>
      </c>
      <c r="J57" s="178" t="s">
        <v>11</v>
      </c>
      <c r="K57" s="178" t="s">
        <v>12</v>
      </c>
      <c r="L57" s="178" t="s">
        <v>13</v>
      </c>
      <c r="M57" s="137"/>
      <c r="N57" s="137"/>
      <c r="O57" s="178" t="s">
        <v>14</v>
      </c>
      <c r="P57" s="178" t="s">
        <v>15</v>
      </c>
      <c r="Q57" s="178" t="s">
        <v>16</v>
      </c>
      <c r="R57" s="178" t="s">
        <v>17</v>
      </c>
      <c r="S57" s="137"/>
      <c r="T57" s="180" t="s">
        <v>19</v>
      </c>
      <c r="U57" s="178" t="s">
        <v>20</v>
      </c>
      <c r="V57" s="81" t="s">
        <v>21</v>
      </c>
      <c r="W57" s="178" t="s">
        <v>22</v>
      </c>
    </row>
    <row r="58" spans="1:24" ht="39" customHeight="1" thickBot="1" x14ac:dyDescent="0.3">
      <c r="A58" s="82" t="s">
        <v>66</v>
      </c>
      <c r="B58" s="83"/>
      <c r="C58" s="84"/>
      <c r="D58" s="145"/>
      <c r="E58" s="145"/>
      <c r="F58" s="146"/>
      <c r="G58" s="186"/>
      <c r="H58" s="179"/>
      <c r="I58" s="179"/>
      <c r="J58" s="179"/>
      <c r="K58" s="179"/>
      <c r="L58" s="179"/>
      <c r="M58" s="138" t="s">
        <v>23</v>
      </c>
      <c r="N58" s="138" t="s">
        <v>24</v>
      </c>
      <c r="O58" s="179"/>
      <c r="P58" s="179"/>
      <c r="Q58" s="179"/>
      <c r="R58" s="179"/>
      <c r="S58" s="138" t="s">
        <v>18</v>
      </c>
      <c r="T58" s="181"/>
      <c r="U58" s="179"/>
      <c r="V58" s="85" t="str">
        <f>IF(ISBLANK(V8),"",V8)</f>
        <v xml:space="preserve">Business Development </v>
      </c>
      <c r="W58" s="179"/>
    </row>
    <row r="59" spans="1:24" ht="13.5" customHeight="1" thickBot="1" x14ac:dyDescent="0.3">
      <c r="A59" s="86" t="s">
        <v>67</v>
      </c>
      <c r="B59" s="83"/>
      <c r="C59" s="84"/>
      <c r="D59" s="145"/>
      <c r="E59" s="145"/>
      <c r="F59" s="146"/>
      <c r="G59" s="87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</row>
    <row r="60" spans="1:24" ht="13.5" customHeight="1" thickBot="1" x14ac:dyDescent="0.3">
      <c r="A60" s="89"/>
      <c r="B60" s="90" t="s">
        <v>68</v>
      </c>
      <c r="C60" s="169" t="s">
        <v>69</v>
      </c>
      <c r="D60" s="172"/>
      <c r="E60" s="172"/>
      <c r="F60" s="173"/>
      <c r="G60" s="142">
        <f>+I60-H60</f>
        <v>136681</v>
      </c>
      <c r="H60" s="142">
        <v>0</v>
      </c>
      <c r="I60" s="142">
        <f>+J60+K60+L60+M60+N60+O60+P60+Q60+R60+S60+T60+U60+V60</f>
        <v>136681</v>
      </c>
      <c r="J60" s="142">
        <v>6345</v>
      </c>
      <c r="K60" s="142">
        <f>29551+4530+1</f>
        <v>34082</v>
      </c>
      <c r="L60" s="142"/>
      <c r="M60" s="142"/>
      <c r="N60" s="142"/>
      <c r="O60" s="142">
        <v>20408</v>
      </c>
      <c r="P60" s="142">
        <v>13698</v>
      </c>
      <c r="Q60" s="142">
        <v>5611</v>
      </c>
      <c r="R60" s="142">
        <f>45072</f>
        <v>45072</v>
      </c>
      <c r="S60" s="142">
        <v>6396</v>
      </c>
      <c r="T60" s="142">
        <v>5069</v>
      </c>
      <c r="U60" s="142"/>
      <c r="V60" s="142"/>
      <c r="W60" s="142"/>
      <c r="X60" s="7" t="b">
        <f>NOT(ISBLANK(C60))</f>
        <v>1</v>
      </c>
    </row>
    <row r="61" spans="1:24" ht="13.5" customHeight="1" thickBot="1" x14ac:dyDescent="0.3">
      <c r="A61" s="89"/>
      <c r="B61" s="91" t="s">
        <v>70</v>
      </c>
      <c r="C61" s="153"/>
      <c r="D61" s="154"/>
      <c r="E61" s="154"/>
      <c r="F61" s="155"/>
      <c r="G61" s="31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</row>
    <row r="62" spans="1:24" ht="13.5" customHeight="1" thickBot="1" x14ac:dyDescent="0.3">
      <c r="A62" s="89"/>
      <c r="B62" s="92" t="s">
        <v>71</v>
      </c>
      <c r="C62" s="153"/>
      <c r="D62" s="154"/>
      <c r="E62" s="154"/>
      <c r="F62" s="155"/>
      <c r="G62" s="31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</row>
    <row r="63" spans="1:24" ht="13.5" customHeight="1" thickBot="1" x14ac:dyDescent="0.3">
      <c r="A63" s="89"/>
      <c r="B63" s="91" t="s">
        <v>72</v>
      </c>
      <c r="C63" s="153"/>
      <c r="D63" s="154"/>
      <c r="E63" s="154"/>
      <c r="F63" s="155"/>
      <c r="G63" s="31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</row>
    <row r="64" spans="1:24" ht="13.5" customHeight="1" thickBot="1" x14ac:dyDescent="0.3">
      <c r="A64" s="89"/>
      <c r="B64" s="91" t="s">
        <v>73</v>
      </c>
      <c r="C64" s="153"/>
      <c r="D64" s="154"/>
      <c r="E64" s="154"/>
      <c r="F64" s="155"/>
      <c r="G64" s="31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</row>
    <row r="65" spans="1:24" ht="13.5" customHeight="1" thickBot="1" x14ac:dyDescent="0.3">
      <c r="A65" s="89"/>
      <c r="B65" s="92" t="s">
        <v>74</v>
      </c>
      <c r="C65" s="153"/>
      <c r="D65" s="154"/>
      <c r="E65" s="154"/>
      <c r="F65" s="155"/>
      <c r="G65" s="31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</row>
    <row r="66" spans="1:24" ht="13.5" customHeight="1" thickBot="1" x14ac:dyDescent="0.3">
      <c r="A66" s="89"/>
      <c r="B66" s="91" t="s">
        <v>75</v>
      </c>
      <c r="C66" s="153"/>
      <c r="D66" s="154"/>
      <c r="E66" s="154"/>
      <c r="F66" s="155"/>
      <c r="G66" s="31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</row>
    <row r="67" spans="1:24" ht="13.5" customHeight="1" thickBot="1" x14ac:dyDescent="0.3">
      <c r="A67" s="89"/>
      <c r="B67" s="91" t="s">
        <v>76</v>
      </c>
      <c r="C67" s="153"/>
      <c r="D67" s="162"/>
      <c r="E67" s="162"/>
      <c r="F67" s="163"/>
      <c r="G67" s="31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7" t="b">
        <f>NOT(ISBLANK(C67))</f>
        <v>0</v>
      </c>
    </row>
    <row r="68" spans="1:24" ht="13.5" customHeight="1" thickBot="1" x14ac:dyDescent="0.3">
      <c r="A68" s="89"/>
      <c r="B68" s="91" t="s">
        <v>77</v>
      </c>
      <c r="C68" s="153"/>
      <c r="D68" s="162"/>
      <c r="E68" s="162"/>
      <c r="F68" s="163"/>
      <c r="G68" s="31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7" t="b">
        <f>NOT(ISBLANK(C68))</f>
        <v>0</v>
      </c>
    </row>
    <row r="69" spans="1:24" ht="13.5" customHeight="1" thickBot="1" x14ac:dyDescent="0.3">
      <c r="A69" s="89"/>
      <c r="B69" s="93" t="s">
        <v>78</v>
      </c>
      <c r="C69" s="147" t="s">
        <v>79</v>
      </c>
      <c r="D69" s="164"/>
      <c r="E69" s="164"/>
      <c r="F69" s="165"/>
      <c r="G69" s="31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7" t="b">
        <f>NOT(ISBLANK(C69))</f>
        <v>1</v>
      </c>
    </row>
    <row r="70" spans="1:24" ht="13.5" customHeight="1" thickTop="1" thickBot="1" x14ac:dyDescent="0.3">
      <c r="A70" s="89"/>
      <c r="B70" s="94" t="s">
        <v>80</v>
      </c>
      <c r="C70" s="174" t="s">
        <v>81</v>
      </c>
      <c r="D70" s="175"/>
      <c r="E70" s="175"/>
      <c r="F70" s="176"/>
      <c r="G70" s="95">
        <f t="shared" ref="G70:W70" si="26">IF(COUNT(G60:G69)&gt;0,SUM(G60:G69),"NR")</f>
        <v>136681</v>
      </c>
      <c r="H70" s="39">
        <f t="shared" si="26"/>
        <v>0</v>
      </c>
      <c r="I70" s="39">
        <f t="shared" si="26"/>
        <v>136681</v>
      </c>
      <c r="J70" s="39">
        <f t="shared" si="26"/>
        <v>6345</v>
      </c>
      <c r="K70" s="39">
        <f t="shared" si="26"/>
        <v>34082</v>
      </c>
      <c r="L70" s="39" t="str">
        <f t="shared" si="26"/>
        <v>NR</v>
      </c>
      <c r="M70" s="39" t="str">
        <f t="shared" si="26"/>
        <v>NR</v>
      </c>
      <c r="N70" s="39" t="str">
        <f t="shared" si="26"/>
        <v>NR</v>
      </c>
      <c r="O70" s="39">
        <f t="shared" si="26"/>
        <v>20408</v>
      </c>
      <c r="P70" s="39">
        <f t="shared" si="26"/>
        <v>13698</v>
      </c>
      <c r="Q70" s="39">
        <f t="shared" si="26"/>
        <v>5611</v>
      </c>
      <c r="R70" s="39">
        <f>IF(COUNT(R60:R69)&gt;0,SUM(R60:R69),"NR")</f>
        <v>45072</v>
      </c>
      <c r="S70" s="39">
        <f t="shared" si="26"/>
        <v>6396</v>
      </c>
      <c r="T70" s="39">
        <f t="shared" si="26"/>
        <v>5069</v>
      </c>
      <c r="U70" s="39" t="str">
        <f t="shared" si="26"/>
        <v>NR</v>
      </c>
      <c r="V70" s="39" t="str">
        <f t="shared" si="26"/>
        <v>NR</v>
      </c>
      <c r="W70" s="39" t="str">
        <f t="shared" si="26"/>
        <v>NR</v>
      </c>
    </row>
    <row r="71" spans="1:24" ht="13.5" customHeight="1" thickBot="1" x14ac:dyDescent="0.3">
      <c r="A71" s="89"/>
      <c r="B71" s="96"/>
      <c r="C71" s="97"/>
      <c r="D71" s="97"/>
      <c r="E71" s="97"/>
      <c r="F71" s="98"/>
      <c r="G71" s="99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</row>
    <row r="72" spans="1:24" ht="13.5" customHeight="1" thickBot="1" x14ac:dyDescent="0.3">
      <c r="A72" s="86" t="s">
        <v>82</v>
      </c>
      <c r="B72" s="83"/>
      <c r="C72" s="84"/>
      <c r="D72" s="145"/>
      <c r="E72" s="145"/>
      <c r="F72" s="146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</row>
    <row r="73" spans="1:24" ht="13.5" customHeight="1" thickBot="1" x14ac:dyDescent="0.3">
      <c r="A73" s="89"/>
      <c r="B73" s="90" t="s">
        <v>83</v>
      </c>
      <c r="C73" s="169"/>
      <c r="D73" s="172"/>
      <c r="E73" s="172"/>
      <c r="F73" s="173"/>
      <c r="G73" s="31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7" t="b">
        <f>NOT(ISBLANK(C73))</f>
        <v>0</v>
      </c>
    </row>
    <row r="74" spans="1:24" ht="13.5" customHeight="1" thickBot="1" x14ac:dyDescent="0.3">
      <c r="A74" s="89"/>
      <c r="B74" s="92" t="s">
        <v>84</v>
      </c>
      <c r="C74" s="153"/>
      <c r="D74" s="162"/>
      <c r="E74" s="162"/>
      <c r="F74" s="163"/>
      <c r="G74" s="31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7" t="b">
        <f>NOT(ISBLANK(C74))</f>
        <v>0</v>
      </c>
    </row>
    <row r="75" spans="1:24" ht="13.5" customHeight="1" thickBot="1" x14ac:dyDescent="0.3">
      <c r="A75" s="89"/>
      <c r="B75" s="92" t="s">
        <v>85</v>
      </c>
      <c r="C75" s="153"/>
      <c r="D75" s="162"/>
      <c r="E75" s="162"/>
      <c r="F75" s="163"/>
      <c r="G75" s="31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7" t="b">
        <f>NOT(ISBLANK(C75))</f>
        <v>0</v>
      </c>
    </row>
    <row r="76" spans="1:24" ht="13.5" customHeight="1" thickBot="1" x14ac:dyDescent="0.3">
      <c r="A76" s="89"/>
      <c r="B76" s="93" t="s">
        <v>86</v>
      </c>
      <c r="C76" s="147" t="s">
        <v>87</v>
      </c>
      <c r="D76" s="164"/>
      <c r="E76" s="164"/>
      <c r="F76" s="165"/>
      <c r="G76" s="31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7" t="b">
        <f>NOT(ISBLANK(C76))</f>
        <v>1</v>
      </c>
    </row>
    <row r="77" spans="1:24" ht="13.5" customHeight="1" thickTop="1" thickBot="1" x14ac:dyDescent="0.3">
      <c r="A77" s="89"/>
      <c r="B77" s="94" t="s">
        <v>88</v>
      </c>
      <c r="C77" s="177" t="s">
        <v>89</v>
      </c>
      <c r="D77" s="167"/>
      <c r="E77" s="167"/>
      <c r="F77" s="168"/>
      <c r="G77" s="102" t="str">
        <f>IF(COUNT(G73:G76)&gt;0,SUM(G73:G76),"NR")</f>
        <v>NR</v>
      </c>
      <c r="H77" s="38" t="str">
        <f t="shared" ref="H77:W77" si="27">IF(COUNT(H73:H76)&gt;0,SUM(H73:H76),"NR")</f>
        <v>NR</v>
      </c>
      <c r="I77" s="38" t="str">
        <f t="shared" si="27"/>
        <v>NR</v>
      </c>
      <c r="J77" s="38" t="str">
        <f t="shared" si="27"/>
        <v>NR</v>
      </c>
      <c r="K77" s="38" t="str">
        <f t="shared" si="27"/>
        <v>NR</v>
      </c>
      <c r="L77" s="38" t="str">
        <f t="shared" si="27"/>
        <v>NR</v>
      </c>
      <c r="M77" s="38" t="str">
        <f t="shared" si="27"/>
        <v>NR</v>
      </c>
      <c r="N77" s="38" t="str">
        <f t="shared" si="27"/>
        <v>NR</v>
      </c>
      <c r="O77" s="38" t="str">
        <f t="shared" si="27"/>
        <v>NR</v>
      </c>
      <c r="P77" s="38" t="str">
        <f t="shared" si="27"/>
        <v>NR</v>
      </c>
      <c r="Q77" s="38" t="str">
        <f t="shared" si="27"/>
        <v>NR</v>
      </c>
      <c r="R77" s="38" t="str">
        <f>IF(COUNT(R73:R76)&gt;0,SUM(R73:R76),"NR")</f>
        <v>NR</v>
      </c>
      <c r="S77" s="38" t="str">
        <f t="shared" si="27"/>
        <v>NR</v>
      </c>
      <c r="T77" s="38" t="str">
        <f t="shared" si="27"/>
        <v>NR</v>
      </c>
      <c r="U77" s="38" t="str">
        <f t="shared" si="27"/>
        <v>NR</v>
      </c>
      <c r="V77" s="38" t="str">
        <f t="shared" si="27"/>
        <v>NR</v>
      </c>
      <c r="W77" s="38" t="str">
        <f t="shared" si="27"/>
        <v>NR</v>
      </c>
    </row>
    <row r="78" spans="1:24" ht="13.5" customHeight="1" thickBot="1" x14ac:dyDescent="0.3">
      <c r="A78" s="89"/>
      <c r="B78" s="103"/>
      <c r="C78" s="104"/>
      <c r="D78" s="97"/>
      <c r="E78" s="97"/>
      <c r="F78" s="98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</row>
    <row r="79" spans="1:24" ht="13.5" customHeight="1" thickBot="1" x14ac:dyDescent="0.3">
      <c r="A79" s="105" t="s">
        <v>90</v>
      </c>
      <c r="B79" s="97"/>
      <c r="C79" s="97"/>
      <c r="D79" s="97"/>
      <c r="E79" s="97"/>
      <c r="F79" s="98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7" t="b">
        <f>NOT(ISBLANK(C79))</f>
        <v>0</v>
      </c>
    </row>
    <row r="80" spans="1:24" ht="13.5" customHeight="1" thickBot="1" x14ac:dyDescent="0.3">
      <c r="A80" s="89"/>
      <c r="B80" s="91" t="s">
        <v>91</v>
      </c>
      <c r="C80" s="169"/>
      <c r="D80" s="172"/>
      <c r="E80" s="172"/>
      <c r="F80" s="173"/>
      <c r="G80" s="31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7" t="b">
        <f>NOT(ISBLANK(C80))</f>
        <v>0</v>
      </c>
    </row>
    <row r="81" spans="1:24" ht="13.5" customHeight="1" thickBot="1" x14ac:dyDescent="0.3">
      <c r="A81" s="89"/>
      <c r="B81" s="91" t="s">
        <v>92</v>
      </c>
      <c r="C81" s="153"/>
      <c r="D81" s="154"/>
      <c r="E81" s="154"/>
      <c r="F81" s="155"/>
      <c r="G81" s="31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</row>
    <row r="82" spans="1:24" ht="13.5" customHeight="1" thickBot="1" x14ac:dyDescent="0.3">
      <c r="A82" s="89"/>
      <c r="B82" s="91" t="s">
        <v>93</v>
      </c>
      <c r="C82" s="153"/>
      <c r="D82" s="154"/>
      <c r="E82" s="154"/>
      <c r="F82" s="155"/>
      <c r="G82" s="31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</row>
    <row r="83" spans="1:24" ht="13.5" customHeight="1" thickBot="1" x14ac:dyDescent="0.3">
      <c r="A83" s="89"/>
      <c r="B83" s="91" t="s">
        <v>94</v>
      </c>
      <c r="C83" s="153"/>
      <c r="D83" s="154"/>
      <c r="E83" s="154"/>
      <c r="F83" s="155"/>
      <c r="G83" s="31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</row>
    <row r="84" spans="1:24" ht="13.5" customHeight="1" thickBot="1" x14ac:dyDescent="0.3">
      <c r="A84" s="89"/>
      <c r="B84" s="91" t="s">
        <v>95</v>
      </c>
      <c r="C84" s="153"/>
      <c r="D84" s="154"/>
      <c r="E84" s="154"/>
      <c r="F84" s="155"/>
      <c r="G84" s="31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</row>
    <row r="85" spans="1:24" ht="13.5" customHeight="1" thickBot="1" x14ac:dyDescent="0.3">
      <c r="A85" s="89"/>
      <c r="B85" s="91" t="s">
        <v>96</v>
      </c>
      <c r="C85" s="153"/>
      <c r="D85" s="154"/>
      <c r="E85" s="154"/>
      <c r="F85" s="155"/>
      <c r="G85" s="31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</row>
    <row r="86" spans="1:24" ht="13.5" customHeight="1" thickBot="1" x14ac:dyDescent="0.3">
      <c r="A86" s="89"/>
      <c r="B86" s="91" t="s">
        <v>97</v>
      </c>
      <c r="C86" s="153"/>
      <c r="D86" s="154"/>
      <c r="E86" s="154"/>
      <c r="F86" s="155"/>
      <c r="G86" s="31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</row>
    <row r="87" spans="1:24" ht="13.5" customHeight="1" thickBot="1" x14ac:dyDescent="0.3">
      <c r="A87" s="89"/>
      <c r="B87" s="91" t="s">
        <v>98</v>
      </c>
      <c r="C87" s="153"/>
      <c r="D87" s="162"/>
      <c r="E87" s="162"/>
      <c r="F87" s="163"/>
      <c r="G87" s="31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7" t="b">
        <f>NOT(ISBLANK(C87))</f>
        <v>0</v>
      </c>
    </row>
    <row r="88" spans="1:24" ht="13.5" customHeight="1" thickBot="1" x14ac:dyDescent="0.3">
      <c r="A88" s="89"/>
      <c r="B88" s="91" t="s">
        <v>99</v>
      </c>
      <c r="C88" s="153"/>
      <c r="D88" s="162"/>
      <c r="E88" s="162"/>
      <c r="F88" s="163"/>
      <c r="G88" s="31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7" t="b">
        <f>NOT(ISBLANK(C88))</f>
        <v>0</v>
      </c>
    </row>
    <row r="89" spans="1:24" ht="13.5" customHeight="1" thickBot="1" x14ac:dyDescent="0.3">
      <c r="A89" s="89"/>
      <c r="B89" s="93" t="s">
        <v>100</v>
      </c>
      <c r="C89" s="147" t="s">
        <v>101</v>
      </c>
      <c r="D89" s="164"/>
      <c r="E89" s="164"/>
      <c r="F89" s="165"/>
      <c r="G89" s="31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7" t="b">
        <f>NOT(ISBLANK(C89))</f>
        <v>1</v>
      </c>
    </row>
    <row r="90" spans="1:24" ht="13.5" customHeight="1" thickTop="1" thickBot="1" x14ac:dyDescent="0.3">
      <c r="A90" s="89"/>
      <c r="B90" s="94" t="s">
        <v>102</v>
      </c>
      <c r="C90" s="166" t="s">
        <v>103</v>
      </c>
      <c r="D90" s="167"/>
      <c r="E90" s="167"/>
      <c r="F90" s="168"/>
      <c r="G90" s="102" t="str">
        <f>IF(COUNT(G80:G89)&gt;0,SUM(G80:G89),"NR")</f>
        <v>NR</v>
      </c>
      <c r="H90" s="38" t="str">
        <f t="shared" ref="H90:W90" si="28">IF(COUNT(H80:H89)&gt;0,SUM(H80:H89),"NR")</f>
        <v>NR</v>
      </c>
      <c r="I90" s="38" t="str">
        <f t="shared" si="28"/>
        <v>NR</v>
      </c>
      <c r="J90" s="38" t="str">
        <f t="shared" si="28"/>
        <v>NR</v>
      </c>
      <c r="K90" s="38" t="str">
        <f t="shared" si="28"/>
        <v>NR</v>
      </c>
      <c r="L90" s="38" t="str">
        <f t="shared" si="28"/>
        <v>NR</v>
      </c>
      <c r="M90" s="38" t="str">
        <f t="shared" si="28"/>
        <v>NR</v>
      </c>
      <c r="N90" s="38" t="str">
        <f t="shared" si="28"/>
        <v>NR</v>
      </c>
      <c r="O90" s="38" t="str">
        <f t="shared" si="28"/>
        <v>NR</v>
      </c>
      <c r="P90" s="38" t="str">
        <f t="shared" si="28"/>
        <v>NR</v>
      </c>
      <c r="Q90" s="38" t="str">
        <f t="shared" si="28"/>
        <v>NR</v>
      </c>
      <c r="R90" s="38" t="str">
        <f>IF(COUNT(R80:R89)&gt;0,SUM(R80:R89),"NR")</f>
        <v>NR</v>
      </c>
      <c r="S90" s="38" t="str">
        <f t="shared" si="28"/>
        <v>NR</v>
      </c>
      <c r="T90" s="38" t="str">
        <f t="shared" si="28"/>
        <v>NR</v>
      </c>
      <c r="U90" s="38" t="str">
        <f t="shared" si="28"/>
        <v>NR</v>
      </c>
      <c r="V90" s="38" t="str">
        <f t="shared" si="28"/>
        <v>NR</v>
      </c>
      <c r="W90" s="38" t="str">
        <f t="shared" si="28"/>
        <v>NR</v>
      </c>
    </row>
    <row r="91" spans="1:24" ht="13.5" customHeight="1" thickTop="1" thickBot="1" x14ac:dyDescent="0.3">
      <c r="A91" s="89"/>
      <c r="B91" s="106"/>
      <c r="C91" s="107"/>
      <c r="D91" s="145"/>
      <c r="E91" s="145"/>
      <c r="F91" s="146"/>
      <c r="G91" s="108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</row>
    <row r="92" spans="1:24" ht="13.5" customHeight="1" thickBot="1" x14ac:dyDescent="0.3">
      <c r="A92" s="86" t="s">
        <v>104</v>
      </c>
      <c r="B92" s="110"/>
      <c r="C92" s="111"/>
      <c r="D92" s="145"/>
      <c r="E92" s="145"/>
      <c r="F92" s="146"/>
      <c r="G92" s="112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</row>
    <row r="93" spans="1:24" ht="13.5" customHeight="1" thickBot="1" x14ac:dyDescent="0.3">
      <c r="A93" s="114" t="s">
        <v>105</v>
      </c>
      <c r="B93" s="110"/>
      <c r="C93" s="111"/>
      <c r="D93" s="145"/>
      <c r="E93" s="145"/>
      <c r="F93" s="146"/>
      <c r="G93" s="115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4" ht="13.5" customHeight="1" thickBot="1" x14ac:dyDescent="0.3">
      <c r="A94" s="89"/>
      <c r="B94" s="90">
        <v>2901</v>
      </c>
      <c r="C94" s="169"/>
      <c r="D94" s="170"/>
      <c r="E94" s="170"/>
      <c r="F94" s="171"/>
      <c r="G94" s="31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7" t="b">
        <f t="shared" ref="X94:X99" si="29">NOT(ISBLANK(C94))</f>
        <v>0</v>
      </c>
    </row>
    <row r="95" spans="1:24" ht="13.5" customHeight="1" thickBot="1" x14ac:dyDescent="0.3">
      <c r="A95" s="89"/>
      <c r="B95" s="92">
        <v>2902</v>
      </c>
      <c r="C95" s="153"/>
      <c r="D95" s="154"/>
      <c r="E95" s="154"/>
      <c r="F95" s="155"/>
      <c r="G95" s="31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7" t="b">
        <f t="shared" si="29"/>
        <v>0</v>
      </c>
    </row>
    <row r="96" spans="1:24" ht="13.5" customHeight="1" thickBot="1" x14ac:dyDescent="0.3">
      <c r="A96" s="89"/>
      <c r="B96" s="92">
        <v>2903</v>
      </c>
      <c r="C96" s="153"/>
      <c r="D96" s="154"/>
      <c r="E96" s="154"/>
      <c r="F96" s="155"/>
      <c r="G96" s="31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7" t="b">
        <f t="shared" si="29"/>
        <v>0</v>
      </c>
    </row>
    <row r="97" spans="1:24" ht="13.5" customHeight="1" thickBot="1" x14ac:dyDescent="0.3">
      <c r="A97" s="89"/>
      <c r="B97" s="91">
        <v>2904</v>
      </c>
      <c r="C97" s="153"/>
      <c r="D97" s="154"/>
      <c r="E97" s="154"/>
      <c r="F97" s="155"/>
      <c r="G97" s="31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7" t="b">
        <f t="shared" si="29"/>
        <v>0</v>
      </c>
    </row>
    <row r="98" spans="1:24" ht="13.5" customHeight="1" thickBot="1" x14ac:dyDescent="0.3">
      <c r="A98" s="89"/>
      <c r="B98" s="92">
        <v>2905</v>
      </c>
      <c r="C98" s="153"/>
      <c r="D98" s="154"/>
      <c r="E98" s="154"/>
      <c r="F98" s="155"/>
      <c r="G98" s="31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7" t="b">
        <f t="shared" si="29"/>
        <v>0</v>
      </c>
    </row>
    <row r="99" spans="1:24" ht="13.5" customHeight="1" thickBot="1" x14ac:dyDescent="0.3">
      <c r="A99" s="89"/>
      <c r="B99" s="92">
        <v>2918</v>
      </c>
      <c r="C99" s="156" t="s">
        <v>106</v>
      </c>
      <c r="D99" s="157"/>
      <c r="E99" s="157"/>
      <c r="F99" s="158"/>
      <c r="G99" s="31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7" t="b">
        <f t="shared" si="29"/>
        <v>1</v>
      </c>
    </row>
    <row r="100" spans="1:24" ht="13.5" customHeight="1" thickBot="1" x14ac:dyDescent="0.3">
      <c r="A100" s="89"/>
      <c r="B100" s="91">
        <v>2919</v>
      </c>
      <c r="C100" s="156" t="s">
        <v>107</v>
      </c>
      <c r="D100" s="157"/>
      <c r="E100" s="157"/>
      <c r="F100" s="158"/>
      <c r="G100" s="117" t="str">
        <f t="shared" ref="G100:W100" si="30">IF(COUNT(G94:G99)&gt;0,SUM(G94:G99),"NR")</f>
        <v>NR</v>
      </c>
      <c r="H100" s="36" t="str">
        <f t="shared" si="30"/>
        <v>NR</v>
      </c>
      <c r="I100" s="36" t="str">
        <f t="shared" si="30"/>
        <v>NR</v>
      </c>
      <c r="J100" s="36" t="str">
        <f t="shared" si="30"/>
        <v>NR</v>
      </c>
      <c r="K100" s="36" t="str">
        <f t="shared" si="30"/>
        <v>NR</v>
      </c>
      <c r="L100" s="36" t="str">
        <f t="shared" si="30"/>
        <v>NR</v>
      </c>
      <c r="M100" s="36" t="str">
        <f t="shared" si="30"/>
        <v>NR</v>
      </c>
      <c r="N100" s="36" t="str">
        <f t="shared" si="30"/>
        <v>NR</v>
      </c>
      <c r="O100" s="36" t="str">
        <f t="shared" si="30"/>
        <v>NR</v>
      </c>
      <c r="P100" s="36" t="str">
        <f t="shared" si="30"/>
        <v>NR</v>
      </c>
      <c r="Q100" s="36" t="str">
        <f t="shared" si="30"/>
        <v>NR</v>
      </c>
      <c r="R100" s="36" t="str">
        <f>IF(COUNT(R94:R99)&gt;0,SUM(R94:R99),"NR")</f>
        <v>NR</v>
      </c>
      <c r="S100" s="36" t="str">
        <f t="shared" si="30"/>
        <v>NR</v>
      </c>
      <c r="T100" s="36" t="str">
        <f t="shared" si="30"/>
        <v>NR</v>
      </c>
      <c r="U100" s="36" t="str">
        <f t="shared" si="30"/>
        <v>NR</v>
      </c>
      <c r="V100" s="36" t="str">
        <f t="shared" si="30"/>
        <v>NR</v>
      </c>
      <c r="W100" s="36" t="str">
        <f t="shared" si="30"/>
        <v>NR</v>
      </c>
    </row>
    <row r="101" spans="1:24" ht="13.5" customHeight="1" thickBot="1" x14ac:dyDescent="0.3">
      <c r="A101" s="89" t="s">
        <v>108</v>
      </c>
      <c r="B101" s="118"/>
      <c r="C101" s="119"/>
      <c r="D101" s="120"/>
      <c r="E101" s="120"/>
      <c r="F101" s="121"/>
      <c r="G101" s="115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</row>
    <row r="102" spans="1:24" ht="13.5" customHeight="1" thickBot="1" x14ac:dyDescent="0.3">
      <c r="A102" s="89"/>
      <c r="B102" s="92">
        <v>2921</v>
      </c>
      <c r="C102" s="159" t="s">
        <v>109</v>
      </c>
      <c r="D102" s="160"/>
      <c r="E102" s="160"/>
      <c r="F102" s="161"/>
      <c r="G102" s="142">
        <f>+I102-H102</f>
        <v>-11718</v>
      </c>
      <c r="H102" s="142">
        <v>0</v>
      </c>
      <c r="I102" s="142">
        <f>+J102+K102+L102+M102+N102+O102+P102+Q102+R102+S102+T102+U102+V102</f>
        <v>-11718</v>
      </c>
      <c r="J102" s="142">
        <v>-3270</v>
      </c>
      <c r="K102" s="142">
        <f>-10162-174</f>
        <v>-10336</v>
      </c>
      <c r="L102" s="142"/>
      <c r="M102" s="142">
        <v>-2</v>
      </c>
      <c r="N102" s="142"/>
      <c r="O102" s="142">
        <v>3171</v>
      </c>
      <c r="P102" s="142">
        <v>467</v>
      </c>
      <c r="Q102" s="142">
        <v>-6605</v>
      </c>
      <c r="R102" s="142">
        <v>5098</v>
      </c>
      <c r="S102" s="142">
        <v>508</v>
      </c>
      <c r="T102" s="142">
        <v>-749</v>
      </c>
      <c r="U102" s="142"/>
      <c r="V102" s="142"/>
      <c r="W102" s="142"/>
      <c r="X102" s="7" t="b">
        <f t="shared" ref="X102:X107" si="31">NOT(ISBLANK(C102))</f>
        <v>1</v>
      </c>
    </row>
    <row r="103" spans="1:24" ht="13.5" customHeight="1" thickBot="1" x14ac:dyDescent="0.3">
      <c r="A103" s="89"/>
      <c r="B103" s="92">
        <v>2922</v>
      </c>
      <c r="C103" s="153"/>
      <c r="D103" s="154"/>
      <c r="E103" s="154"/>
      <c r="F103" s="155"/>
      <c r="G103" s="31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7" t="b">
        <f t="shared" si="31"/>
        <v>0</v>
      </c>
    </row>
    <row r="104" spans="1:24" ht="13.5" customHeight="1" thickBot="1" x14ac:dyDescent="0.3">
      <c r="A104" s="89"/>
      <c r="B104" s="92">
        <v>2923</v>
      </c>
      <c r="C104" s="153"/>
      <c r="D104" s="154"/>
      <c r="E104" s="154"/>
      <c r="F104" s="155"/>
      <c r="G104" s="31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7" t="b">
        <f t="shared" si="31"/>
        <v>0</v>
      </c>
    </row>
    <row r="105" spans="1:24" ht="13.5" customHeight="1" thickBot="1" x14ac:dyDescent="0.3">
      <c r="A105" s="89"/>
      <c r="B105" s="92">
        <v>2924</v>
      </c>
      <c r="C105" s="153"/>
      <c r="D105" s="154"/>
      <c r="E105" s="154"/>
      <c r="F105" s="155"/>
      <c r="G105" s="31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7" t="b">
        <f t="shared" si="31"/>
        <v>0</v>
      </c>
    </row>
    <row r="106" spans="1:24" ht="13.5" customHeight="1" thickBot="1" x14ac:dyDescent="0.3">
      <c r="A106" s="89"/>
      <c r="B106" s="92">
        <v>2925</v>
      </c>
      <c r="C106" s="153"/>
      <c r="D106" s="154"/>
      <c r="E106" s="154"/>
      <c r="F106" s="155"/>
      <c r="G106" s="31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7" t="b">
        <f t="shared" si="31"/>
        <v>0</v>
      </c>
    </row>
    <row r="107" spans="1:24" ht="13.5" customHeight="1" thickBot="1" x14ac:dyDescent="0.3">
      <c r="A107" s="89"/>
      <c r="B107" s="91">
        <v>2938</v>
      </c>
      <c r="C107" s="156" t="s">
        <v>110</v>
      </c>
      <c r="D107" s="157"/>
      <c r="E107" s="157"/>
      <c r="F107" s="158"/>
      <c r="G107" s="31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7" t="b">
        <f t="shared" si="31"/>
        <v>1</v>
      </c>
    </row>
    <row r="108" spans="1:24" ht="13.5" customHeight="1" thickBot="1" x14ac:dyDescent="0.3">
      <c r="A108" s="89"/>
      <c r="B108" s="92">
        <v>2939</v>
      </c>
      <c r="C108" s="147" t="s">
        <v>111</v>
      </c>
      <c r="D108" s="148"/>
      <c r="E108" s="148"/>
      <c r="F108" s="149"/>
      <c r="G108" s="117">
        <f t="shared" ref="G108:W108" si="32">IF(COUNT(G102:G107)&gt;0,SUM(G102:G107),"NR")</f>
        <v>-11718</v>
      </c>
      <c r="H108" s="36">
        <f t="shared" si="32"/>
        <v>0</v>
      </c>
      <c r="I108" s="36">
        <f t="shared" si="32"/>
        <v>-11718</v>
      </c>
      <c r="J108" s="36">
        <f t="shared" si="32"/>
        <v>-3270</v>
      </c>
      <c r="K108" s="36">
        <f t="shared" si="32"/>
        <v>-10336</v>
      </c>
      <c r="L108" s="36" t="str">
        <f t="shared" si="32"/>
        <v>NR</v>
      </c>
      <c r="M108" s="36">
        <f t="shared" si="32"/>
        <v>-2</v>
      </c>
      <c r="N108" s="36" t="str">
        <f t="shared" si="32"/>
        <v>NR</v>
      </c>
      <c r="O108" s="36">
        <f t="shared" si="32"/>
        <v>3171</v>
      </c>
      <c r="P108" s="36">
        <f t="shared" si="32"/>
        <v>467</v>
      </c>
      <c r="Q108" s="36">
        <f t="shared" si="32"/>
        <v>-6605</v>
      </c>
      <c r="R108" s="36">
        <f>IF(COUNT(R102:R107)&gt;0,SUM(R102:R107),"NR")</f>
        <v>5098</v>
      </c>
      <c r="S108" s="36">
        <f t="shared" ref="S108" si="33">IF(COUNT(S102:S107)&gt;0,SUM(S102:S107),"NR")</f>
        <v>508</v>
      </c>
      <c r="T108" s="36">
        <f t="shared" si="32"/>
        <v>-749</v>
      </c>
      <c r="U108" s="36" t="str">
        <f t="shared" si="32"/>
        <v>NR</v>
      </c>
      <c r="V108" s="36" t="str">
        <f t="shared" si="32"/>
        <v>NR</v>
      </c>
      <c r="W108" s="36" t="str">
        <f t="shared" si="32"/>
        <v>NR</v>
      </c>
    </row>
    <row r="109" spans="1:24" ht="13.5" customHeight="1" thickTop="1" thickBot="1" x14ac:dyDescent="0.3">
      <c r="A109" s="122"/>
      <c r="B109" s="123">
        <v>2999</v>
      </c>
      <c r="C109" s="150" t="s">
        <v>112</v>
      </c>
      <c r="D109" s="151"/>
      <c r="E109" s="151"/>
      <c r="F109" s="152"/>
      <c r="G109" s="124">
        <f t="shared" ref="G109:W109" si="34">IF(COUNT(G100:G108)&gt;0,SUM(G100)-SUM(G108),"NR")</f>
        <v>11718</v>
      </c>
      <c r="H109" s="69">
        <f t="shared" si="34"/>
        <v>0</v>
      </c>
      <c r="I109" s="69">
        <f t="shared" si="34"/>
        <v>11718</v>
      </c>
      <c r="J109" s="69">
        <f t="shared" si="34"/>
        <v>3270</v>
      </c>
      <c r="K109" s="69">
        <f t="shared" si="34"/>
        <v>10336</v>
      </c>
      <c r="L109" s="69" t="str">
        <f t="shared" si="34"/>
        <v>NR</v>
      </c>
      <c r="M109" s="69">
        <f t="shared" ref="M109:N109" si="35">IF(COUNT(M100:M108)&gt;0,SUM(M100)-SUM(M108),"NR")</f>
        <v>2</v>
      </c>
      <c r="N109" s="69" t="str">
        <f t="shared" si="35"/>
        <v>NR</v>
      </c>
      <c r="O109" s="69">
        <f t="shared" si="34"/>
        <v>-3171</v>
      </c>
      <c r="P109" s="69">
        <f t="shared" si="34"/>
        <v>-467</v>
      </c>
      <c r="Q109" s="69">
        <f t="shared" si="34"/>
        <v>6605</v>
      </c>
      <c r="R109" s="69">
        <f>IF(COUNT(R100:R108)&gt;0,SUM(R100)-SUM(R108),"NR")</f>
        <v>-5098</v>
      </c>
      <c r="S109" s="69">
        <f t="shared" ref="S109" si="36">IF(COUNT(S100:S108)&gt;0,SUM(S100)-SUM(S108),"NR")</f>
        <v>-508</v>
      </c>
      <c r="T109" s="69">
        <f t="shared" si="34"/>
        <v>749</v>
      </c>
      <c r="U109" s="69" t="str">
        <f t="shared" si="34"/>
        <v>NR</v>
      </c>
      <c r="V109" s="69" t="str">
        <f t="shared" si="34"/>
        <v>NR</v>
      </c>
      <c r="W109" s="69" t="str">
        <f t="shared" si="34"/>
        <v>NR</v>
      </c>
    </row>
    <row r="110" spans="1:24" hidden="1" x14ac:dyDescent="0.25">
      <c r="A110" s="145"/>
      <c r="B110" s="145"/>
      <c r="C110" s="145"/>
      <c r="D110" s="145"/>
      <c r="E110" s="145"/>
      <c r="F110" s="145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</row>
  </sheetData>
  <mergeCells count="120">
    <mergeCell ref="A1:W1"/>
    <mergeCell ref="A2:W2"/>
    <mergeCell ref="A3:W3"/>
    <mergeCell ref="A4:W4"/>
    <mergeCell ref="A5:W5"/>
    <mergeCell ref="A6:B6"/>
    <mergeCell ref="C6:F6"/>
    <mergeCell ref="C15:F15"/>
    <mergeCell ref="C16:F16"/>
    <mergeCell ref="C17:F17"/>
    <mergeCell ref="C18:F18"/>
    <mergeCell ref="C22:F22"/>
    <mergeCell ref="C23:F23"/>
    <mergeCell ref="T7:T8"/>
    <mergeCell ref="U7:U8"/>
    <mergeCell ref="W7:W8"/>
    <mergeCell ref="A8:F8"/>
    <mergeCell ref="C9:F9"/>
    <mergeCell ref="C13:F13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C33:F33"/>
    <mergeCell ref="C34:F34"/>
    <mergeCell ref="C35:F35"/>
    <mergeCell ref="C36:F36"/>
    <mergeCell ref="C37:F37"/>
    <mergeCell ref="C38:F38"/>
    <mergeCell ref="C24:F24"/>
    <mergeCell ref="C25:F25"/>
    <mergeCell ref="C26:F26"/>
    <mergeCell ref="C27:F27"/>
    <mergeCell ref="C28:F28"/>
    <mergeCell ref="C29:F29"/>
    <mergeCell ref="V38:V39"/>
    <mergeCell ref="W38:W39"/>
    <mergeCell ref="E39:F39"/>
    <mergeCell ref="C40:F40"/>
    <mergeCell ref="C41:F41"/>
    <mergeCell ref="C42:F42"/>
    <mergeCell ref="O38:O39"/>
    <mergeCell ref="P38:P39"/>
    <mergeCell ref="Q38:Q39"/>
    <mergeCell ref="R38:R39"/>
    <mergeCell ref="T38:T39"/>
    <mergeCell ref="U38:U39"/>
    <mergeCell ref="J38:J39"/>
    <mergeCell ref="K38:K39"/>
    <mergeCell ref="L38:L39"/>
    <mergeCell ref="C49:F49"/>
    <mergeCell ref="G57:G58"/>
    <mergeCell ref="H57:H58"/>
    <mergeCell ref="I57:I58"/>
    <mergeCell ref="J57:J58"/>
    <mergeCell ref="K57:K58"/>
    <mergeCell ref="C43:F43"/>
    <mergeCell ref="C44:F44"/>
    <mergeCell ref="C45:F45"/>
    <mergeCell ref="C46:F46"/>
    <mergeCell ref="C47:F47"/>
    <mergeCell ref="C48:F48"/>
    <mergeCell ref="U57:U58"/>
    <mergeCell ref="W57:W58"/>
    <mergeCell ref="C60:F60"/>
    <mergeCell ref="C61:F61"/>
    <mergeCell ref="C62:F62"/>
    <mergeCell ref="C63:F63"/>
    <mergeCell ref="L57:L58"/>
    <mergeCell ref="O57:O58"/>
    <mergeCell ref="P57:P58"/>
    <mergeCell ref="Q57:Q58"/>
    <mergeCell ref="R57:R58"/>
    <mergeCell ref="T57:T58"/>
    <mergeCell ref="C70:F70"/>
    <mergeCell ref="C73:F73"/>
    <mergeCell ref="C74:F74"/>
    <mergeCell ref="C75:F75"/>
    <mergeCell ref="C76:F76"/>
    <mergeCell ref="C77:F77"/>
    <mergeCell ref="C64:F64"/>
    <mergeCell ref="C65:F65"/>
    <mergeCell ref="C66:F66"/>
    <mergeCell ref="C67:F67"/>
    <mergeCell ref="C68:F68"/>
    <mergeCell ref="C69:F69"/>
    <mergeCell ref="C86:F86"/>
    <mergeCell ref="C87:F87"/>
    <mergeCell ref="C88:F88"/>
    <mergeCell ref="C89:F89"/>
    <mergeCell ref="C90:F90"/>
    <mergeCell ref="C94:F94"/>
    <mergeCell ref="C80:F80"/>
    <mergeCell ref="C81:F81"/>
    <mergeCell ref="C82:F82"/>
    <mergeCell ref="C83:F83"/>
    <mergeCell ref="C84:F84"/>
    <mergeCell ref="C85:F85"/>
    <mergeCell ref="C108:F108"/>
    <mergeCell ref="C109:F109"/>
    <mergeCell ref="C103:F103"/>
    <mergeCell ref="C104:F104"/>
    <mergeCell ref="C105:F105"/>
    <mergeCell ref="C106:F106"/>
    <mergeCell ref="C107:F107"/>
    <mergeCell ref="C95:F95"/>
    <mergeCell ref="C96:F96"/>
    <mergeCell ref="C97:F97"/>
    <mergeCell ref="C98:F98"/>
    <mergeCell ref="C99:F99"/>
    <mergeCell ref="C100:F100"/>
    <mergeCell ref="C102:F102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J60:W60 G61:W69 G73:W76 G80:W89 G94:W99 J102:W102 G103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61:I69 G73:U76 G80:U89 W102:W107 W80:W89 W73:W76 W94:W99 J60:U69 J102:U107 G103:I107" xr:uid="{3A4CFFE6-12F4-4903-A6ED-ECEF297D2001}">
      <formula1>$X60</formula1>
    </dataValidation>
    <dataValidation allowBlank="1" showInputMessage="1" showErrorMessage="1" promptTitle="Name of HMO" prompt="Please enter the Name of the HMO to whom this report belongs." sqref="A1" xr:uid="{C7E872AD-D0FD-4BC2-81B5-0BB2E24AF955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2BF2F2AB-0EE4-4E1B-B767-F8F8B74B94A4}">
      <formula1>$X$10</formula1>
    </dataValidation>
    <dataValidation type="custom" allowBlank="1" showInputMessage="1" showErrorMessage="1" errorTitle="Invalid Entry" error="The label for column 13-Other: must be entered before data is entered." sqref="V9" xr:uid="{C439E251-9D26-430C-8A81-CE3F65D39C05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697C6962-BF31-4EC8-84F7-FA6E3A638B32}">
      <formula1>AND($X$10,$X60,ISNUMBER(V60))</formula1>
    </dataValidation>
  </dataValidations>
  <printOptions horizontalCentered="1"/>
  <pageMargins left="0.2" right="0.2" top="0.5" bottom="0.5" header="0.3" footer="0.3"/>
  <pageSetup paperSize="5" scale="47" fitToHeight="2" orientation="landscape" r:id="rId1"/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UCare Minnesota Statement of Revenue, Expenses and Net Income MCS (ucare24supp1.xlsx)</DocTitle>
    <_x0055_RL2 xmlns="197dce87-66b0-4d13-ab68-c175b121ab85">/facilities/insurance/managedcare/reports/financial/docs/2024/ucare24supp1.xlsx</_x0055_RL2>
    <Comments xmlns="197dce87-66b0-4d13-ab68-c175b121ab85" xsi:nil="true"/>
  </documentManagement>
</p:properties>
</file>

<file path=customXml/itemProps1.xml><?xml version="1.0" encoding="utf-8"?>
<ds:datastoreItem xmlns:ds="http://schemas.openxmlformats.org/officeDocument/2006/customXml" ds:itemID="{C36E9872-F689-4673-B8E3-E833CABF4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99707B-BE23-416D-851D-35FF9F57F3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1337AB-A14C-4592-AD95-313287705A7B}">
  <ds:schemaRefs>
    <ds:schemaRef ds:uri="http://schemas.microsoft.com/office/2006/documentManagement/types"/>
    <ds:schemaRef ds:uri="197dce87-66b0-4d13-ab68-c175b121ab85"/>
    <ds:schemaRef ds:uri="http://purl.org/dc/dcmitype/"/>
    <ds:schemaRef ds:uri="http://schemas.openxmlformats.org/package/2006/metadata/core-properties"/>
    <ds:schemaRef ds:uri="http://purl.org/dc/terms/"/>
    <ds:schemaRef ds:uri="d7a0ad8a-c71d-4ce7-94c7-383a5f46deff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Revenue, Expenses &amp; Net Income</vt:lpstr>
      <vt:lpstr>'Revenue, Expenses &amp; Net Income'!Print_Area</vt:lpstr>
      <vt:lpstr>'Revenue, Expenses &amp; Net Income'!Print_Titles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UCare Minnesota Statement of Revenue, Expenses and Net Income</dc:title>
  <dc:subject/>
  <dc:creator>HEALTH.MCS@state.mn.us</dc:creator>
  <cp:keywords/>
  <dc:description/>
  <cp:revision/>
  <dcterms:created xsi:type="dcterms:W3CDTF">2024-11-14T17:52:52Z</dcterms:created>
  <dcterms:modified xsi:type="dcterms:W3CDTF">2025-06-27T20:10:33Z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  <property fmtid="{D5CDD505-2E9C-101B-9397-08002B2CF9AE}" pid="3" name="MediaServiceImageTags">
    <vt:lpwstr/>
  </property>
  <property fmtid="{D5CDD505-2E9C-101B-9397-08002B2CF9AE}" pid="4" name="URL">
    <vt:lpwstr>, </vt:lpwstr>
  </property>
</Properties>
</file>