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3" documentId="8_{72DD3853-648E-420C-91B7-F56F497D4361}" xr6:coauthVersionLast="47" xr6:coauthVersionMax="47" xr10:uidLastSave="{BEF8BEE9-A1EF-4B7E-AB43-2550397A7628}"/>
  <bookViews>
    <workbookView xWindow="7815" yWindow="0" windowWidth="28800" windowHeight="15435" xr2:uid="{AE41B3B2-FA96-480B-B0A7-6B80E19D46A8}"/>
  </bookViews>
  <sheets>
    <sheet name="Revenue, Expenses &amp; Net Inco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H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I70" i="1" s="1"/>
  <c r="G60" i="1"/>
  <c r="G70" i="1" s="1"/>
  <c r="I48" i="1"/>
  <c r="G48" i="1"/>
  <c r="I46" i="1"/>
  <c r="H46" i="1"/>
  <c r="G46" i="1" s="1"/>
  <c r="I45" i="1"/>
  <c r="H45" i="1" s="1"/>
  <c r="G45" i="1" s="1"/>
  <c r="U44" i="1"/>
  <c r="T44" i="1"/>
  <c r="S44" i="1"/>
  <c r="R44" i="1"/>
  <c r="Q44" i="1"/>
  <c r="P44" i="1"/>
  <c r="O44" i="1"/>
  <c r="N44" i="1"/>
  <c r="M44" i="1"/>
  <c r="L44" i="1"/>
  <c r="K44" i="1"/>
  <c r="J44" i="1"/>
  <c r="I43" i="1"/>
  <c r="H43" i="1"/>
  <c r="G43" i="1"/>
  <c r="I42" i="1"/>
  <c r="I44" i="1" s="1"/>
  <c r="H42" i="1"/>
  <c r="G42" i="1" s="1"/>
  <c r="G44" i="1" s="1"/>
  <c r="I38" i="1"/>
  <c r="G38" i="1" s="1"/>
  <c r="J37" i="1"/>
  <c r="I37" i="1" s="1"/>
  <c r="H37" i="1" s="1"/>
  <c r="G37" i="1" s="1"/>
  <c r="J36" i="1"/>
  <c r="I36" i="1"/>
  <c r="H36" i="1"/>
  <c r="G36" i="1" s="1"/>
  <c r="I35" i="1"/>
  <c r="G35" i="1" s="1"/>
  <c r="Q34" i="1"/>
  <c r="Q40" i="1" s="1"/>
  <c r="Q41" i="1" s="1"/>
  <c r="Q47" i="1" s="1"/>
  <c r="Q49" i="1" s="1"/>
  <c r="I33" i="1"/>
  <c r="G33" i="1" s="1"/>
  <c r="U29" i="1"/>
  <c r="U34" i="1" s="1"/>
  <c r="U40" i="1" s="1"/>
  <c r="T29" i="1"/>
  <c r="T34" i="1" s="1"/>
  <c r="T40" i="1" s="1"/>
  <c r="S29" i="1"/>
  <c r="S34" i="1" s="1"/>
  <c r="S40" i="1" s="1"/>
  <c r="R29" i="1"/>
  <c r="R34" i="1" s="1"/>
  <c r="R40" i="1" s="1"/>
  <c r="R41" i="1" s="1"/>
  <c r="R47" i="1" s="1"/>
  <c r="R49" i="1" s="1"/>
  <c r="Q29" i="1"/>
  <c r="P29" i="1"/>
  <c r="P34" i="1" s="1"/>
  <c r="P40" i="1" s="1"/>
  <c r="P41" i="1" s="1"/>
  <c r="P47" i="1" s="1"/>
  <c r="P49" i="1" s="1"/>
  <c r="O29" i="1"/>
  <c r="O34" i="1" s="1"/>
  <c r="O40" i="1" s="1"/>
  <c r="O41" i="1" s="1"/>
  <c r="O47" i="1" s="1"/>
  <c r="O49" i="1" s="1"/>
  <c r="N29" i="1"/>
  <c r="N34" i="1" s="1"/>
  <c r="N40" i="1" s="1"/>
  <c r="M29" i="1"/>
  <c r="M34" i="1" s="1"/>
  <c r="M40" i="1" s="1"/>
  <c r="L29" i="1"/>
  <c r="L34" i="1" s="1"/>
  <c r="L40" i="1" s="1"/>
  <c r="K29" i="1"/>
  <c r="K34" i="1" s="1"/>
  <c r="K40" i="1" s="1"/>
  <c r="J29" i="1"/>
  <c r="J34" i="1" s="1"/>
  <c r="J40" i="1" s="1"/>
  <c r="J28" i="1"/>
  <c r="I28" i="1"/>
  <c r="H28" i="1"/>
  <c r="G28" i="1"/>
  <c r="I27" i="1"/>
  <c r="G27" i="1" s="1"/>
  <c r="J26" i="1"/>
  <c r="I26" i="1"/>
  <c r="H26" i="1" s="1"/>
  <c r="G26" i="1" s="1"/>
  <c r="I25" i="1"/>
  <c r="G25" i="1"/>
  <c r="I24" i="1"/>
  <c r="G24" i="1" s="1"/>
  <c r="I23" i="1"/>
  <c r="H23" i="1"/>
  <c r="G23" i="1" s="1"/>
  <c r="J22" i="1"/>
  <c r="I22" i="1"/>
  <c r="I29" i="1" s="1"/>
  <c r="I34" i="1" s="1"/>
  <c r="I40" i="1" s="1"/>
  <c r="H22" i="1"/>
  <c r="H29" i="1" s="1"/>
  <c r="H34" i="1" s="1"/>
  <c r="G22" i="1"/>
  <c r="U18" i="1"/>
  <c r="T18" i="1"/>
  <c r="S18" i="1"/>
  <c r="S41" i="1" s="1"/>
  <c r="S47" i="1" s="1"/>
  <c r="S49" i="1" s="1"/>
  <c r="R18" i="1"/>
  <c r="Q18" i="1"/>
  <c r="P18" i="1"/>
  <c r="O18" i="1"/>
  <c r="N18" i="1"/>
  <c r="M18" i="1"/>
  <c r="L18" i="1"/>
  <c r="K18" i="1"/>
  <c r="K41" i="1" s="1"/>
  <c r="K47" i="1" s="1"/>
  <c r="K49" i="1" s="1"/>
  <c r="I17" i="1"/>
  <c r="G17" i="1" s="1"/>
  <c r="I16" i="1"/>
  <c r="G16" i="1"/>
  <c r="I15" i="1"/>
  <c r="G15" i="1"/>
  <c r="I14" i="1"/>
  <c r="G14" i="1"/>
  <c r="I13" i="1"/>
  <c r="G13" i="1" s="1"/>
  <c r="J12" i="1"/>
  <c r="J18" i="1" s="1"/>
  <c r="J41" i="1" s="1"/>
  <c r="J47" i="1" s="1"/>
  <c r="J49" i="1" s="1"/>
  <c r="I12" i="1"/>
  <c r="H12" i="1" s="1"/>
  <c r="R9" i="1"/>
  <c r="K9" i="1"/>
  <c r="J9" i="1"/>
  <c r="I9" i="1" s="1"/>
  <c r="G9" i="1" s="1"/>
  <c r="H9" i="1"/>
  <c r="J109" i="1"/>
  <c r="W108" i="1"/>
  <c r="V108" i="1"/>
  <c r="U108" i="1"/>
  <c r="T108" i="1"/>
  <c r="S108" i="1"/>
  <c r="R108" i="1"/>
  <c r="Q108" i="1"/>
  <c r="Q109" i="1" s="1"/>
  <c r="P108" i="1"/>
  <c r="P109" i="1" s="1"/>
  <c r="O108" i="1"/>
  <c r="O109" i="1" s="1"/>
  <c r="N108" i="1"/>
  <c r="N109" i="1" s="1"/>
  <c r="M108" i="1"/>
  <c r="M109" i="1" s="1"/>
  <c r="L108" i="1"/>
  <c r="L109" i="1" s="1"/>
  <c r="K108" i="1"/>
  <c r="K109" i="1" s="1"/>
  <c r="J108" i="1"/>
  <c r="I108" i="1"/>
  <c r="H108" i="1"/>
  <c r="G108" i="1"/>
  <c r="X107" i="1"/>
  <c r="X106" i="1"/>
  <c r="X105" i="1"/>
  <c r="X104" i="1"/>
  <c r="X103" i="1"/>
  <c r="X102" i="1"/>
  <c r="W100" i="1"/>
  <c r="W109" i="1" s="1"/>
  <c r="W46" i="1" s="1"/>
  <c r="V100" i="1"/>
  <c r="V109" i="1" s="1"/>
  <c r="V46" i="1" s="1"/>
  <c r="U100" i="1"/>
  <c r="U109" i="1" s="1"/>
  <c r="T100" i="1"/>
  <c r="T109" i="1" s="1"/>
  <c r="S100" i="1"/>
  <c r="S109" i="1" s="1"/>
  <c r="R100" i="1"/>
  <c r="R109" i="1" s="1"/>
  <c r="Q100" i="1"/>
  <c r="P100" i="1"/>
  <c r="O100" i="1"/>
  <c r="N100" i="1"/>
  <c r="M100" i="1"/>
  <c r="L100" i="1"/>
  <c r="K100" i="1"/>
  <c r="J100" i="1"/>
  <c r="I100" i="1"/>
  <c r="I109" i="1" s="1"/>
  <c r="H100" i="1"/>
  <c r="H109" i="1" s="1"/>
  <c r="G100" i="1"/>
  <c r="G109" i="1" s="1"/>
  <c r="X99" i="1"/>
  <c r="X98" i="1"/>
  <c r="X97" i="1"/>
  <c r="X96" i="1"/>
  <c r="X95" i="1"/>
  <c r="X94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X89" i="1"/>
  <c r="X88" i="1"/>
  <c r="X87" i="1"/>
  <c r="X80" i="1"/>
  <c r="X79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X76" i="1"/>
  <c r="X75" i="1"/>
  <c r="X74" i="1"/>
  <c r="X73" i="1"/>
  <c r="W70" i="1"/>
  <c r="V70" i="1"/>
  <c r="V16" i="1" s="1"/>
  <c r="V18" i="1" s="1"/>
  <c r="V41" i="1" s="1"/>
  <c r="V47" i="1" s="1"/>
  <c r="V49" i="1" s="1"/>
  <c r="U70" i="1"/>
  <c r="T70" i="1"/>
  <c r="S70" i="1"/>
  <c r="R70" i="1"/>
  <c r="Q70" i="1"/>
  <c r="P70" i="1"/>
  <c r="O70" i="1"/>
  <c r="N70" i="1"/>
  <c r="M70" i="1"/>
  <c r="L70" i="1"/>
  <c r="K70" i="1"/>
  <c r="X69" i="1"/>
  <c r="X68" i="1"/>
  <c r="X67" i="1"/>
  <c r="X60" i="1"/>
  <c r="V58" i="1"/>
  <c r="W44" i="1"/>
  <c r="V44" i="1"/>
  <c r="W27" i="1"/>
  <c r="W29" i="1" s="1"/>
  <c r="W34" i="1" s="1"/>
  <c r="W40" i="1" s="1"/>
  <c r="V27" i="1"/>
  <c r="V29" i="1" s="1"/>
  <c r="V34" i="1" s="1"/>
  <c r="V40" i="1" s="1"/>
  <c r="W17" i="1"/>
  <c r="V17" i="1"/>
  <c r="W16" i="1"/>
  <c r="X10" i="1"/>
  <c r="G12" i="1" l="1"/>
  <c r="H18" i="1"/>
  <c r="L41" i="1"/>
  <c r="L47" i="1" s="1"/>
  <c r="L49" i="1" s="1"/>
  <c r="T41" i="1"/>
  <c r="T47" i="1" s="1"/>
  <c r="T49" i="1" s="1"/>
  <c r="M41" i="1"/>
  <c r="M47" i="1" s="1"/>
  <c r="M49" i="1" s="1"/>
  <c r="U41" i="1"/>
  <c r="U47" i="1" s="1"/>
  <c r="U49" i="1" s="1"/>
  <c r="N41" i="1"/>
  <c r="N47" i="1" s="1"/>
  <c r="N49" i="1" s="1"/>
  <c r="G29" i="1"/>
  <c r="G34" i="1" s="1"/>
  <c r="G40" i="1" s="1"/>
  <c r="H40" i="1"/>
  <c r="I18" i="1"/>
  <c r="I41" i="1" s="1"/>
  <c r="I47" i="1" s="1"/>
  <c r="I49" i="1" s="1"/>
  <c r="H44" i="1"/>
  <c r="W18" i="1"/>
  <c r="W41" i="1" s="1"/>
  <c r="W47" i="1" s="1"/>
  <c r="W49" i="1" s="1"/>
  <c r="G18" i="1" l="1"/>
  <c r="G41" i="1" s="1"/>
  <c r="G47" i="1" s="1"/>
  <c r="G49" i="1" s="1"/>
  <c r="H41" i="1"/>
  <c r="H47" i="1" s="1"/>
  <c r="H49" i="1" s="1"/>
</calcChain>
</file>

<file path=xl/sharedStrings.xml><?xml version="1.0" encoding="utf-8"?>
<sst xmlns="http://schemas.openxmlformats.org/spreadsheetml/2006/main" count="133" uniqueCount="115">
  <si>
    <t>Minnesota Supplement Report #1</t>
  </si>
  <si>
    <t>STATEMENT OF REVENUE, EXPENSES AND NET INCOME</t>
  </si>
  <si>
    <t>Public Information, Minnesota Statutes § 62D.08</t>
  </si>
  <si>
    <t>NAIC #</t>
  </si>
  <si>
    <t>NAIC Descritption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</si>
  <si>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</si>
  <si>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</si>
  <si>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</si>
  <si>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</si>
  <si>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</si>
  <si>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</si>
  <si>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</si>
  <si>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</si>
  <si>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</si>
  <si>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</si>
  <si>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</si>
  <si>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</si>
  <si>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</si>
  <si>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</si>
  <si>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</si>
  <si>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</si>
  <si>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</si>
  <si>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</si>
  <si>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</si>
  <si>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Member Months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</si>
  <si>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</si>
  <si>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</si>
  <si>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</si>
  <si>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</si>
  <si>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</si>
  <si>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</si>
  <si>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</si>
  <si>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</si>
  <si>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</si>
  <si>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</si>
  <si>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</si>
  <si>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</si>
  <si>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</si>
  <si>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</si>
  <si>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</si>
  <si>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</si>
  <si>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</si>
  <si>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</si>
  <si>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</si>
  <si>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</si>
  <si>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</si>
  <si>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</si>
  <si>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</si>
  <si>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</si>
  <si>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</si>
  <si>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</si>
  <si>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</si>
  <si>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</si>
  <si>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</si>
  <si>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</si>
  <si>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</si>
  <si>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</si>
  <si>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captial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</si>
  <si>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</si>
  <si>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</si>
  <si>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</si>
  <si>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</si>
  <si>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</si>
  <si>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</si>
  <si>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</si>
  <si>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</si>
  <si>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</si>
  <si>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</si>
  <si>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</si>
  <si>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</si>
  <si>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</si>
  <si>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</si>
  <si>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</si>
  <si>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</si>
  <si>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</si>
  <si>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</si>
  <si>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</si>
  <si>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</si>
  <si>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</si>
  <si>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</si>
  <si>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</si>
  <si>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</si>
  <si>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</si>
  <si>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</si>
  <si>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</si>
  <si>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</si>
  <si>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</si>
  <si>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</si>
  <si>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</si>
  <si>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</si>
  <si>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</si>
  <si>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</si>
  <si>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</si>
  <si>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</si>
  <si>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</si>
  <si>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</si>
  <si>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</si>
  <si>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</si>
  <si>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</si>
  <si>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</si>
  <si>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</si>
  <si>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</si>
  <si>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</si>
  <si>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</si>
  <si>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</si>
  <si>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</si>
  <si>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</si>
  <si>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</si>
  <si>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</si>
  <si>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the year ending December 31, 2024</t>
  </si>
  <si>
    <t>Current as of 4/14/2025</t>
  </si>
  <si>
    <t xml:space="preserve">For most recent version go to </t>
  </si>
  <si>
    <t>https://www.health.state.mn.us/facilities/insurance/managedcare/reports/index.html</t>
  </si>
  <si>
    <t>HealthPartners, Inc.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</si>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</sst>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7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0" fillId="2" borderId="16" xfId="0" applyFill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6" fillId="2" borderId="0" xfId="0" applyFont="1" applyFill="1" applyAlignment="1">
      <alignment horizontal="right"/>
    </xf>
    <xf numFmtId="0" fontId="0" fillId="4" borderId="22" xfId="0" applyFill="1" applyBorder="1" applyAlignment="1">
      <alignment horizontal="center" vertical="center"/>
    </xf>
    <xf numFmtId="0" fontId="0" fillId="4" borderId="0" xfId="0" applyFill="1"/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3" xfId="0" applyFont="1" applyFill="1" applyBorder="1"/>
    <xf numFmtId="0" fontId="0" fillId="2" borderId="24" xfId="0" applyFill="1" applyBorder="1"/>
    <xf numFmtId="0" fontId="0" fillId="2" borderId="0" xfId="0" applyFill="1"/>
    <xf numFmtId="0" fontId="0" fillId="4" borderId="25" xfId="0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right" vertical="center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vertical="center"/>
    </xf>
    <xf numFmtId="164" fontId="0" fillId="0" borderId="25" xfId="0" applyNumberFormat="1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/>
    </xf>
    <xf numFmtId="164" fontId="0" fillId="0" borderId="35" xfId="0" applyNumberFormat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horizontal="right" vertical="center"/>
    </xf>
    <xf numFmtId="0" fontId="0" fillId="2" borderId="33" xfId="0" applyFill="1" applyBorder="1" applyAlignment="1">
      <alignment vertical="center"/>
    </xf>
    <xf numFmtId="165" fontId="0" fillId="5" borderId="35" xfId="0" applyNumberForma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>
      <alignment vertical="center"/>
    </xf>
    <xf numFmtId="165" fontId="0" fillId="6" borderId="43" xfId="0" applyNumberFormat="1" applyFill="1" applyBorder="1" applyAlignment="1" applyProtection="1">
      <alignment horizontal="center" vertical="center"/>
      <protection hidden="1"/>
    </xf>
    <xf numFmtId="165" fontId="0" fillId="6" borderId="44" xfId="0" applyNumberFormat="1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4" borderId="44" xfId="0" applyFill="1" applyBorder="1" applyAlignment="1">
      <alignment horizontal="center" vertical="center"/>
    </xf>
    <xf numFmtId="0" fontId="0" fillId="2" borderId="48" xfId="0" applyFill="1" applyBorder="1" applyAlignment="1">
      <alignment vertical="top"/>
    </xf>
    <xf numFmtId="0" fontId="6" fillId="2" borderId="49" xfId="0" applyFont="1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52" xfId="0" applyFill="1" applyBorder="1"/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164" fontId="0" fillId="0" borderId="55" xfId="0" applyNumberFormat="1" applyBorder="1" applyAlignment="1" applyProtection="1">
      <alignment horizontal="center" vertical="center"/>
      <protection locked="0"/>
    </xf>
    <xf numFmtId="0" fontId="0" fillId="2" borderId="57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6" fillId="2" borderId="27" xfId="0" applyFont="1" applyFill="1" applyBorder="1"/>
    <xf numFmtId="0" fontId="0" fillId="2" borderId="49" xfId="0" applyFill="1" applyBorder="1"/>
    <xf numFmtId="40" fontId="4" fillId="0" borderId="0" xfId="0" applyNumberFormat="1" applyFont="1" applyProtection="1">
      <protection hidden="1"/>
    </xf>
    <xf numFmtId="165" fontId="0" fillId="0" borderId="35" xfId="0" applyNumberFormat="1" applyBorder="1" applyAlignment="1" applyProtection="1">
      <alignment horizontal="center" vertical="center"/>
      <protection locked="0"/>
    </xf>
    <xf numFmtId="0" fontId="0" fillId="2" borderId="59" xfId="0" applyFill="1" applyBorder="1" applyAlignment="1">
      <alignment vertical="center"/>
    </xf>
    <xf numFmtId="165" fontId="0" fillId="5" borderId="55" xfId="0" applyNumberFormat="1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>
      <alignment vertical="top"/>
    </xf>
    <xf numFmtId="0" fontId="0" fillId="2" borderId="50" xfId="0" applyFill="1" applyBorder="1" applyAlignment="1">
      <alignment vertical="center"/>
    </xf>
    <xf numFmtId="164" fontId="0" fillId="0" borderId="22" xfId="0" applyNumberFormat="1" applyBorder="1" applyAlignment="1" applyProtection="1">
      <alignment horizontal="center" vertical="center"/>
      <protection locked="0"/>
    </xf>
    <xf numFmtId="0" fontId="0" fillId="2" borderId="60" xfId="0" applyFill="1" applyBorder="1"/>
    <xf numFmtId="0" fontId="0" fillId="2" borderId="61" xfId="0" applyFill="1" applyBorder="1" applyAlignment="1">
      <alignment vertical="center"/>
    </xf>
    <xf numFmtId="165" fontId="0" fillId="6" borderId="65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6" xfId="0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2" borderId="69" xfId="0" applyFont="1" applyFill="1" applyBorder="1" applyAlignment="1">
      <alignment vertical="center"/>
    </xf>
    <xf numFmtId="0" fontId="0" fillId="2" borderId="70" xfId="0" applyFill="1" applyBorder="1"/>
    <xf numFmtId="0" fontId="0" fillId="2" borderId="71" xfId="0" applyFill="1" applyBorder="1"/>
    <xf numFmtId="0" fontId="0" fillId="2" borderId="12" xfId="0" applyFill="1" applyBorder="1"/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0" fillId="4" borderId="72" xfId="0" applyFill="1" applyBorder="1"/>
    <xf numFmtId="0" fontId="0" fillId="4" borderId="73" xfId="0" applyFill="1" applyBorder="1"/>
    <xf numFmtId="0" fontId="0" fillId="2" borderId="69" xfId="0" applyFill="1" applyBorder="1"/>
    <xf numFmtId="49" fontId="0" fillId="2" borderId="74" xfId="0" applyNumberFormat="1" applyFill="1" applyBorder="1" applyAlignment="1">
      <alignment horizontal="right" vertical="center"/>
    </xf>
    <xf numFmtId="49" fontId="0" fillId="2" borderId="76" xfId="0" applyNumberFormat="1" applyFill="1" applyBorder="1" applyAlignment="1">
      <alignment horizontal="right" vertical="center"/>
    </xf>
    <xf numFmtId="49" fontId="0" fillId="2" borderId="77" xfId="0" applyNumberFormat="1" applyFill="1" applyBorder="1" applyAlignment="1">
      <alignment horizontal="right" vertical="center"/>
    </xf>
    <xf numFmtId="49" fontId="0" fillId="2" borderId="78" xfId="0" applyNumberFormat="1" applyFill="1" applyBorder="1" applyAlignment="1">
      <alignment horizontal="right" vertical="center"/>
    </xf>
    <xf numFmtId="49" fontId="0" fillId="2" borderId="79" xfId="0" applyNumberFormat="1" applyFill="1" applyBorder="1" applyAlignment="1">
      <alignment horizontal="right" vertical="center"/>
    </xf>
    <xf numFmtId="0" fontId="0" fillId="2" borderId="8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165" fontId="0" fillId="4" borderId="8" xfId="0" applyNumberFormat="1" applyFill="1" applyBorder="1" applyAlignment="1" applyProtection="1">
      <alignment horizontal="center" vertical="center"/>
      <protection hidden="1"/>
    </xf>
    <xf numFmtId="165" fontId="0" fillId="4" borderId="9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/>
    <xf numFmtId="165" fontId="0" fillId="6" borderId="42" xfId="0" applyNumberFormat="1" applyFill="1" applyBorder="1" applyAlignment="1" applyProtection="1">
      <alignment horizontal="center" vertical="center"/>
      <protection hidden="1"/>
    </xf>
    <xf numFmtId="0" fontId="0" fillId="2" borderId="82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6" fillId="2" borderId="83" xfId="0" applyFont="1" applyFill="1" applyBorder="1"/>
    <xf numFmtId="0" fontId="0" fillId="2" borderId="84" xfId="0" applyFill="1" applyBorder="1"/>
    <xf numFmtId="0" fontId="0" fillId="2" borderId="85" xfId="0" applyFill="1" applyBorder="1"/>
    <xf numFmtId="0" fontId="0" fillId="4" borderId="4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2" borderId="82" xfId="0" applyFill="1" applyBorder="1"/>
    <xf numFmtId="0" fontId="0" fillId="2" borderId="51" xfId="0" applyFill="1" applyBorder="1"/>
    <xf numFmtId="0" fontId="0" fillId="4" borderId="12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2" borderId="69" xfId="0" applyFont="1" applyFill="1" applyBorder="1"/>
    <xf numFmtId="0" fontId="0" fillId="4" borderId="2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5" fontId="0" fillId="5" borderId="34" xfId="0" applyNumberFormat="1" applyFill="1" applyBorder="1" applyAlignment="1" applyProtection="1">
      <alignment horizontal="center" vertical="center"/>
      <protection hidden="1"/>
    </xf>
    <xf numFmtId="0" fontId="0" fillId="2" borderId="76" xfId="0" applyFill="1" applyBorder="1"/>
    <xf numFmtId="0" fontId="0" fillId="2" borderId="31" xfId="0" applyFill="1" applyBorder="1"/>
    <xf numFmtId="0" fontId="0" fillId="2" borderId="53" xfId="0" applyFill="1" applyBorder="1"/>
    <xf numFmtId="0" fontId="0" fillId="2" borderId="86" xfId="0" applyFill="1" applyBorder="1"/>
    <xf numFmtId="0" fontId="0" fillId="2" borderId="87" xfId="0" applyFill="1" applyBorder="1"/>
    <xf numFmtId="49" fontId="0" fillId="2" borderId="88" xfId="0" applyNumberFormat="1" applyFill="1" applyBorder="1" applyAlignment="1">
      <alignment horizontal="right" vertical="center"/>
    </xf>
    <xf numFmtId="165" fontId="0" fillId="6" borderId="64" xfId="0" applyNumberFormat="1" applyFill="1" applyBorder="1" applyAlignment="1" applyProtection="1">
      <alignment horizontal="center" vertical="center"/>
      <protection hidden="1"/>
    </xf>
    <xf numFmtId="38" fontId="0" fillId="0" borderId="25" xfId="0" applyNumberFormat="1" applyBorder="1" applyAlignment="1" applyProtection="1">
      <alignment horizontal="right" vertical="center"/>
      <protection locked="0"/>
    </xf>
    <xf numFmtId="38" fontId="0" fillId="0" borderId="20" xfId="0" applyNumberFormat="1" applyBorder="1" applyAlignment="1" applyProtection="1">
      <alignment horizontal="right" vertical="center"/>
      <protection locked="0"/>
    </xf>
    <xf numFmtId="38" fontId="2" fillId="0" borderId="20" xfId="0" applyNumberFormat="1" applyFont="1" applyBorder="1" applyAlignment="1" applyProtection="1">
      <alignment horizontal="right" vertical="center"/>
      <protection locked="0"/>
    </xf>
    <xf numFmtId="38" fontId="0" fillId="0" borderId="10" xfId="0" applyNumberFormat="1" applyBorder="1" applyAlignment="1" applyProtection="1">
      <alignment horizontal="right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26" xfId="0" applyNumberFormat="1" applyBorder="1" applyAlignment="1" applyProtection="1">
      <alignment horizontal="right" vertical="center"/>
      <protection locked="0"/>
    </xf>
    <xf numFmtId="38" fontId="0" fillId="0" borderId="35" xfId="0" applyNumberFormat="1" applyBorder="1" applyAlignment="1" applyProtection="1">
      <alignment horizontal="right" vertical="center"/>
      <protection locked="0"/>
    </xf>
    <xf numFmtId="38" fontId="0" fillId="0" borderId="34" xfId="0" applyNumberFormat="1" applyBorder="1" applyAlignment="1" applyProtection="1">
      <alignment horizontal="right" vertical="center"/>
      <protection locked="0"/>
    </xf>
    <xf numFmtId="38" fontId="0" fillId="0" borderId="35" xfId="0" applyNumberFormat="1" applyBorder="1" applyAlignment="1" applyProtection="1">
      <alignment horizontal="right" vertical="center"/>
      <protection hidden="1"/>
    </xf>
    <xf numFmtId="38" fontId="0" fillId="0" borderId="89" xfId="0" applyNumberFormat="1" applyBorder="1" applyAlignment="1" applyProtection="1">
      <alignment horizontal="right" vertical="center"/>
      <protection locked="0"/>
    </xf>
    <xf numFmtId="38" fontId="0" fillId="0" borderId="43" xfId="0" applyNumberFormat="1" applyBorder="1" applyAlignment="1" applyProtection="1">
      <alignment horizontal="right" vertical="center"/>
      <protection hidden="1"/>
    </xf>
    <xf numFmtId="38" fontId="0" fillId="0" borderId="44" xfId="0" applyNumberFormat="1" applyBorder="1" applyAlignment="1" applyProtection="1">
      <alignment horizontal="right" vertical="center"/>
      <protection hidden="1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55" xfId="0" applyNumberFormat="1" applyBorder="1" applyAlignment="1" applyProtection="1">
      <alignment horizontal="right" vertical="center"/>
      <protection locked="0"/>
    </xf>
    <xf numFmtId="38" fontId="0" fillId="0" borderId="56" xfId="0" applyNumberFormat="1" applyBorder="1" applyAlignment="1" applyProtection="1">
      <alignment horizontal="right" vertical="center"/>
      <protection locked="0"/>
    </xf>
    <xf numFmtId="38" fontId="0" fillId="0" borderId="55" xfId="0" applyNumberFormat="1" applyBorder="1" applyAlignment="1" applyProtection="1">
      <alignment horizontal="right" vertical="center"/>
      <protection hidden="1"/>
    </xf>
    <xf numFmtId="38" fontId="0" fillId="0" borderId="22" xfId="0" applyNumberFormat="1" applyBorder="1" applyAlignment="1" applyProtection="1">
      <alignment horizontal="right" vertical="center"/>
      <protection locked="0"/>
    </xf>
    <xf numFmtId="38" fontId="0" fillId="0" borderId="12" xfId="0" applyNumberFormat="1" applyBorder="1" applyAlignment="1" applyProtection="1">
      <alignment horizontal="right" vertical="center"/>
      <protection locked="0"/>
    </xf>
    <xf numFmtId="38" fontId="0" fillId="0" borderId="65" xfId="0" applyNumberFormat="1" applyBorder="1" applyAlignment="1" applyProtection="1">
      <alignment horizontal="right" vertical="center"/>
      <protection hidden="1"/>
    </xf>
    <xf numFmtId="38" fontId="2" fillId="0" borderId="25" xfId="0" applyNumberFormat="1" applyFont="1" applyBorder="1" applyAlignment="1" applyProtection="1">
      <alignment horizontal="right" vertical="center"/>
      <protection locked="0"/>
    </xf>
    <xf numFmtId="38" fontId="0" fillId="0" borderId="44" xfId="0" applyNumberFormat="1" applyBorder="1" applyAlignment="1" applyProtection="1">
      <alignment horizontal="right" vertical="center"/>
      <protection locked="0"/>
    </xf>
    <xf numFmtId="0" fontId="0" fillId="2" borderId="36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2" borderId="32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 wrapText="1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75" xfId="0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8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38" fontId="0" fillId="0" borderId="55" xfId="0" applyNumberFormat="1" applyBorder="1" applyAlignment="1" applyProtection="1">
      <alignment horizontal="right" vertical="center"/>
      <protection locked="0"/>
    </xf>
    <xf numFmtId="38" fontId="0" fillId="0" borderId="25" xfId="0" applyNumberFormat="1" applyBorder="1" applyAlignment="1" applyProtection="1">
      <alignment horizontal="right" vertical="center"/>
      <protection locked="0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59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2" fillId="2" borderId="6" xfId="0" applyFont="1" applyFill="1" applyBorder="1" applyAlignment="1">
      <alignment horizontal="center" vertical="top" wrapText="1"/>
    </xf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12" xfId="0" applyFill="1" applyBorder="1"/>
    <xf numFmtId="0" fontId="2" fillId="2" borderId="17" xfId="0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19" xfId="0" applyFill="1" applyBorder="1"/>
  </cellXfs>
  <cellStyles count="1">
    <cellStyle name="Normal" xfId="0" builtinId="0"/>
  </cellStyles>
  <dxfs count="7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C275-DFED-4941-BCA0-BB513CF3FDE0}">
  <dimension ref="A1:IY114"/>
  <sheetViews>
    <sheetView tabSelected="1" topLeftCell="L1" zoomScale="70" zoomScaleNormal="70" workbookViewId="0">
      <selection activeCell="X1" sqref="X1:XFD1048576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23" width="15.7109375" customWidth="1"/>
    <col min="24" max="24" width="9.140625" style="7" hidden="1"/>
    <col min="25" max="25" width="9" hidden="1"/>
    <col min="260" max="16384" width="9.140625" hidden="1"/>
  </cols>
  <sheetData>
    <row r="1" spans="1:259" ht="22.5" customHeight="1" x14ac:dyDescent="0.3">
      <c r="A1" s="205" t="s">
        <v>113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1"/>
    </row>
    <row r="2" spans="1:259" s="3" customFormat="1" ht="22.5" customHeight="1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"/>
    </row>
    <row r="3" spans="1:259" s="3" customFormat="1" ht="22.5" customHeight="1" x14ac:dyDescent="0.25">
      <c r="A3" s="207" t="s">
        <v>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"/>
    </row>
    <row r="4" spans="1:259" s="3" customFormat="1" ht="22.5" customHeight="1" x14ac:dyDescent="0.25">
      <c r="A4" s="207" t="s">
        <v>109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"/>
    </row>
    <row r="5" spans="1:259" s="3" customFormat="1" ht="26.25" customHeight="1" thickBot="1" x14ac:dyDescent="0.3">
      <c r="A5" s="208" t="s">
        <v>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209" t="s">
        <v>3</v>
      </c>
      <c r="B6" s="210"/>
      <c r="C6" s="209" t="s">
        <v>4</v>
      </c>
      <c r="D6" s="211"/>
      <c r="E6" s="211"/>
      <c r="F6" s="210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2" customFormat="1" ht="13.5" customHeight="1" thickBot="1" x14ac:dyDescent="0.3">
      <c r="A7" s="202" t="s">
        <v>5</v>
      </c>
      <c r="B7" s="203"/>
      <c r="C7" s="203"/>
      <c r="D7" s="203"/>
      <c r="E7" s="203"/>
      <c r="F7" s="204"/>
      <c r="G7" s="180" t="s">
        <v>6</v>
      </c>
      <c r="H7" s="180" t="s">
        <v>7</v>
      </c>
      <c r="I7" s="180" t="s">
        <v>8</v>
      </c>
      <c r="J7" s="180" t="s">
        <v>9</v>
      </c>
      <c r="K7" s="180" t="s">
        <v>10</v>
      </c>
      <c r="L7" s="180" t="s">
        <v>11</v>
      </c>
      <c r="M7" s="8"/>
      <c r="N7" s="8"/>
      <c r="O7" s="180" t="s">
        <v>12</v>
      </c>
      <c r="P7" s="187" t="s">
        <v>13</v>
      </c>
      <c r="Q7" s="180" t="s">
        <v>14</v>
      </c>
      <c r="R7" s="180" t="s">
        <v>15</v>
      </c>
      <c r="S7" s="180" t="s">
        <v>16</v>
      </c>
      <c r="T7" s="182" t="s">
        <v>17</v>
      </c>
      <c r="U7" s="180" t="s">
        <v>18</v>
      </c>
      <c r="V7" s="9" t="s">
        <v>19</v>
      </c>
      <c r="W7" s="180" t="s">
        <v>20</v>
      </c>
      <c r="X7" s="10"/>
      <c r="Y7" s="11"/>
      <c r="Z7" s="11"/>
    </row>
    <row r="8" spans="1:259" s="12" customFormat="1" ht="39" customHeight="1" thickTop="1" thickBot="1" x14ac:dyDescent="0.3">
      <c r="A8" s="212"/>
      <c r="B8" s="213"/>
      <c r="C8" s="213"/>
      <c r="D8" s="213"/>
      <c r="E8" s="213"/>
      <c r="F8" s="214"/>
      <c r="G8" s="181"/>
      <c r="H8" s="181"/>
      <c r="I8" s="181"/>
      <c r="J8" s="181"/>
      <c r="K8" s="181"/>
      <c r="L8" s="181"/>
      <c r="M8" s="13" t="s">
        <v>21</v>
      </c>
      <c r="N8" s="13" t="s">
        <v>22</v>
      </c>
      <c r="O8" s="181"/>
      <c r="P8" s="188"/>
      <c r="Q8" s="181"/>
      <c r="R8" s="181"/>
      <c r="S8" s="181"/>
      <c r="T8" s="183"/>
      <c r="U8" s="181"/>
      <c r="V8" s="14" t="s">
        <v>23</v>
      </c>
      <c r="W8" s="181"/>
      <c r="X8" s="10"/>
      <c r="Y8" s="11"/>
      <c r="Z8" s="11"/>
    </row>
    <row r="9" spans="1:259" ht="13.5" customHeight="1" thickBot="1" x14ac:dyDescent="0.3">
      <c r="A9" s="15"/>
      <c r="B9" s="16">
        <v>1</v>
      </c>
      <c r="C9" s="215" t="s">
        <v>24</v>
      </c>
      <c r="D9" s="216"/>
      <c r="E9" s="216"/>
      <c r="F9" s="217"/>
      <c r="G9" s="127">
        <f>SUM(H9:I9)</f>
        <v>4396625</v>
      </c>
      <c r="H9" s="128">
        <f>46225+19877+13304+9682+892</f>
        <v>89980</v>
      </c>
      <c r="I9" s="127">
        <f>SUM(J9:U9)</f>
        <v>4306645</v>
      </c>
      <c r="J9" s="129">
        <f>22092+106221+826086+588634+5493</f>
        <v>1548526</v>
      </c>
      <c r="K9" s="128">
        <f>476381</f>
        <v>476381</v>
      </c>
      <c r="L9" s="128">
        <v>0</v>
      </c>
      <c r="M9" s="128">
        <v>52740</v>
      </c>
      <c r="N9" s="130">
        <v>46973</v>
      </c>
      <c r="O9" s="128">
        <v>70397</v>
      </c>
      <c r="P9" s="129">
        <v>83211</v>
      </c>
      <c r="Q9" s="129">
        <v>0</v>
      </c>
      <c r="R9" s="128">
        <f>1343223+426257</f>
        <v>1769480</v>
      </c>
      <c r="S9" s="128">
        <v>31251</v>
      </c>
      <c r="T9" s="128">
        <v>227686</v>
      </c>
      <c r="U9" s="128">
        <v>0</v>
      </c>
      <c r="V9" s="17"/>
      <c r="W9" s="17"/>
    </row>
    <row r="10" spans="1:259" ht="13.5" customHeight="1" thickTop="1" x14ac:dyDescent="0.25">
      <c r="A10" s="15"/>
      <c r="B10" s="18"/>
      <c r="C10" s="19"/>
      <c r="D10" s="19"/>
      <c r="E10" s="19"/>
      <c r="F10" s="19"/>
      <c r="G10" s="20"/>
      <c r="H10" s="20"/>
      <c r="I10" s="131"/>
      <c r="J10" s="131"/>
      <c r="K10" s="131"/>
      <c r="L10" s="131"/>
      <c r="M10" s="131"/>
      <c r="N10" s="132"/>
      <c r="O10" s="131"/>
      <c r="P10" s="131"/>
      <c r="Q10" s="131"/>
      <c r="R10" s="131"/>
      <c r="S10" s="131"/>
      <c r="U10" s="131"/>
      <c r="V10" s="21"/>
      <c r="W10" s="20"/>
      <c r="X10" s="22" t="b">
        <f>NOT(OR(ISBLANK(V8),EXACT(UPPER(V8),"PLEASE SPECIFY")))</f>
        <v>0</v>
      </c>
    </row>
    <row r="11" spans="1:259" ht="13.5" customHeight="1" x14ac:dyDescent="0.25">
      <c r="A11" s="23" t="s">
        <v>25</v>
      </c>
      <c r="B11" s="24"/>
      <c r="C11" s="18"/>
      <c r="D11" s="25"/>
      <c r="E11" s="25"/>
      <c r="F11" s="25"/>
      <c r="G11" s="26"/>
      <c r="H11" s="26"/>
      <c r="I11" s="133"/>
      <c r="J11" s="133"/>
      <c r="K11" s="133"/>
      <c r="L11" s="133"/>
      <c r="M11" s="133"/>
      <c r="N11" s="134"/>
      <c r="O11" s="133"/>
      <c r="P11" s="133"/>
      <c r="Q11" s="133"/>
      <c r="R11" s="133"/>
      <c r="S11" s="133"/>
      <c r="T11" s="133"/>
      <c r="U11" s="133"/>
      <c r="V11" s="26"/>
      <c r="W11" s="26"/>
    </row>
    <row r="12" spans="1:259" ht="13.5" customHeight="1" x14ac:dyDescent="0.25">
      <c r="A12" s="27"/>
      <c r="B12" s="28">
        <v>2</v>
      </c>
      <c r="C12" s="29" t="s">
        <v>26</v>
      </c>
      <c r="D12" s="30" t="s">
        <v>27</v>
      </c>
      <c r="E12" s="31"/>
      <c r="F12" s="32" t="s">
        <v>28</v>
      </c>
      <c r="G12" s="127">
        <f t="shared" ref="G12:G18" si="0">SUM(H12:I12)</f>
        <v>3117324935</v>
      </c>
      <c r="H12" s="127">
        <f>3117324935-I12</f>
        <v>54006625</v>
      </c>
      <c r="I12" s="127">
        <f t="shared" ref="I12:I17" si="1">SUM(J12:U12)</f>
        <v>3063318310</v>
      </c>
      <c r="J12" s="127">
        <f>764688978+69972643</f>
        <v>834661621</v>
      </c>
      <c r="K12" s="127">
        <v>536941948</v>
      </c>
      <c r="L12" s="127">
        <v>-9495334</v>
      </c>
      <c r="M12" s="127">
        <v>15944784</v>
      </c>
      <c r="N12" s="135">
        <v>7349970</v>
      </c>
      <c r="O12" s="127">
        <v>313831259</v>
      </c>
      <c r="P12" s="127">
        <v>138128858</v>
      </c>
      <c r="Q12" s="127">
        <v>0</v>
      </c>
      <c r="R12" s="127">
        <v>960901551</v>
      </c>
      <c r="S12" s="127">
        <v>70490738</v>
      </c>
      <c r="T12" s="127">
        <v>124382218</v>
      </c>
      <c r="U12" s="127">
        <v>70180697</v>
      </c>
      <c r="V12" s="33"/>
      <c r="W12" s="33"/>
    </row>
    <row r="13" spans="1:259" ht="13.5" customHeight="1" x14ac:dyDescent="0.25">
      <c r="A13" s="27"/>
      <c r="B13" s="35">
        <v>3</v>
      </c>
      <c r="C13" s="161" t="s">
        <v>29</v>
      </c>
      <c r="D13" s="189"/>
      <c r="E13" s="189"/>
      <c r="F13" s="190"/>
      <c r="G13" s="127">
        <f t="shared" si="0"/>
        <v>0</v>
      </c>
      <c r="H13" s="136">
        <v>0</v>
      </c>
      <c r="I13" s="127">
        <f t="shared" si="1"/>
        <v>0</v>
      </c>
      <c r="J13" s="136">
        <v>0</v>
      </c>
      <c r="K13" s="136">
        <v>0</v>
      </c>
      <c r="L13" s="136">
        <v>0</v>
      </c>
      <c r="M13" s="136">
        <v>0</v>
      </c>
      <c r="N13" s="137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27">
        <v>0</v>
      </c>
      <c r="U13" s="136">
        <v>0</v>
      </c>
      <c r="V13" s="36"/>
      <c r="W13" s="36"/>
    </row>
    <row r="14" spans="1:259" ht="13.5" customHeight="1" x14ac:dyDescent="0.25">
      <c r="A14" s="27"/>
      <c r="B14" s="35">
        <v>4</v>
      </c>
      <c r="C14" s="37" t="s">
        <v>30</v>
      </c>
      <c r="D14" s="38" t="s">
        <v>31</v>
      </c>
      <c r="E14" s="31"/>
      <c r="F14" s="39" t="s">
        <v>32</v>
      </c>
      <c r="G14" s="127">
        <f t="shared" si="0"/>
        <v>0</v>
      </c>
      <c r="H14" s="136">
        <v>0</v>
      </c>
      <c r="I14" s="127">
        <f t="shared" si="1"/>
        <v>0</v>
      </c>
      <c r="J14" s="136">
        <v>0</v>
      </c>
      <c r="K14" s="136">
        <v>0</v>
      </c>
      <c r="L14" s="136">
        <v>0</v>
      </c>
      <c r="M14" s="136">
        <v>0</v>
      </c>
      <c r="N14" s="137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27">
        <v>0</v>
      </c>
      <c r="U14" s="136">
        <v>0</v>
      </c>
      <c r="V14" s="36"/>
      <c r="W14" s="36"/>
    </row>
    <row r="15" spans="1:259" ht="13.5" customHeight="1" x14ac:dyDescent="0.25">
      <c r="A15" s="27"/>
      <c r="B15" s="35">
        <v>5</v>
      </c>
      <c r="C15" s="161" t="s">
        <v>33</v>
      </c>
      <c r="D15" s="189"/>
      <c r="E15" s="189"/>
      <c r="F15" s="190"/>
      <c r="G15" s="127">
        <f t="shared" si="0"/>
        <v>0</v>
      </c>
      <c r="H15" s="136">
        <v>0</v>
      </c>
      <c r="I15" s="127">
        <f t="shared" si="1"/>
        <v>0</v>
      </c>
      <c r="J15" s="136">
        <v>0</v>
      </c>
      <c r="K15" s="136">
        <v>0</v>
      </c>
      <c r="L15" s="136">
        <v>0</v>
      </c>
      <c r="M15" s="136">
        <v>0</v>
      </c>
      <c r="N15" s="137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27">
        <v>0</v>
      </c>
      <c r="U15" s="136">
        <v>0</v>
      </c>
      <c r="V15" s="36"/>
      <c r="W15" s="36"/>
    </row>
    <row r="16" spans="1:259" ht="13.5" customHeight="1" x14ac:dyDescent="0.25">
      <c r="A16" s="27"/>
      <c r="B16" s="35">
        <v>6</v>
      </c>
      <c r="C16" s="161" t="s">
        <v>34</v>
      </c>
      <c r="D16" s="189"/>
      <c r="E16" s="189"/>
      <c r="F16" s="190"/>
      <c r="G16" s="127">
        <f t="shared" si="0"/>
        <v>13506619</v>
      </c>
      <c r="H16" s="138">
        <v>0</v>
      </c>
      <c r="I16" s="127">
        <f t="shared" si="1"/>
        <v>13506619</v>
      </c>
      <c r="J16" s="138">
        <v>13506619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40" t="str">
        <f t="shared" ref="V16:W16" si="2">V70</f>
        <v>NR</v>
      </c>
      <c r="W16" s="40" t="str">
        <f t="shared" si="2"/>
        <v>NR</v>
      </c>
    </row>
    <row r="17" spans="1:23" ht="13.5" customHeight="1" thickBot="1" x14ac:dyDescent="0.3">
      <c r="A17" s="27"/>
      <c r="B17" s="35">
        <v>7</v>
      </c>
      <c r="C17" s="152" t="s">
        <v>35</v>
      </c>
      <c r="D17" s="166"/>
      <c r="E17" s="166"/>
      <c r="F17" s="167"/>
      <c r="G17" s="139">
        <f t="shared" si="0"/>
        <v>0</v>
      </c>
      <c r="H17" s="138">
        <v>0</v>
      </c>
      <c r="I17" s="139">
        <f t="shared" si="1"/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40" t="str">
        <f t="shared" ref="V17:W17" si="3">V77</f>
        <v>NR</v>
      </c>
      <c r="W17" s="40" t="str">
        <f t="shared" si="3"/>
        <v>NR</v>
      </c>
    </row>
    <row r="18" spans="1:23" ht="13.5" customHeight="1" thickTop="1" thickBot="1" x14ac:dyDescent="0.3">
      <c r="A18" s="27"/>
      <c r="B18" s="41">
        <v>8</v>
      </c>
      <c r="C18" s="179" t="s">
        <v>36</v>
      </c>
      <c r="D18" s="169"/>
      <c r="E18" s="169"/>
      <c r="F18" s="170"/>
      <c r="G18" s="127">
        <f t="shared" si="0"/>
        <v>3130831554</v>
      </c>
      <c r="H18" s="140">
        <f>SUM(H12:H17)</f>
        <v>54006625</v>
      </c>
      <c r="I18" s="141">
        <f>SUM(I12:I17)</f>
        <v>3076824929</v>
      </c>
      <c r="J18" s="141">
        <f>SUM(J12:J17)</f>
        <v>848168240</v>
      </c>
      <c r="K18" s="141">
        <f t="shared" ref="K18:U18" si="4">SUM(K12:K17)</f>
        <v>536941948</v>
      </c>
      <c r="L18" s="141">
        <f t="shared" si="4"/>
        <v>-9495334</v>
      </c>
      <c r="M18" s="141">
        <f t="shared" si="4"/>
        <v>15944784</v>
      </c>
      <c r="N18" s="141">
        <f t="shared" si="4"/>
        <v>7349970</v>
      </c>
      <c r="O18" s="141">
        <f t="shared" si="4"/>
        <v>313831259</v>
      </c>
      <c r="P18" s="141">
        <f t="shared" si="4"/>
        <v>138128858</v>
      </c>
      <c r="Q18" s="141">
        <f t="shared" si="4"/>
        <v>0</v>
      </c>
      <c r="R18" s="141">
        <f t="shared" si="4"/>
        <v>960901551</v>
      </c>
      <c r="S18" s="141">
        <f t="shared" si="4"/>
        <v>70490738</v>
      </c>
      <c r="T18" s="141">
        <f t="shared" si="4"/>
        <v>124382218</v>
      </c>
      <c r="U18" s="141">
        <f t="shared" si="4"/>
        <v>70180697</v>
      </c>
      <c r="V18" s="43" t="str">
        <f t="shared" ref="V18:W18" si="5">IF(COUNT(V12:V17)&gt;0,SUM(V12:V17),"NR")</f>
        <v>NR</v>
      </c>
      <c r="W18" s="43" t="str">
        <f t="shared" si="5"/>
        <v>NR</v>
      </c>
    </row>
    <row r="19" spans="1:23" ht="13.5" customHeight="1" thickTop="1" thickBot="1" x14ac:dyDescent="0.3">
      <c r="A19" s="27"/>
      <c r="B19" s="44"/>
      <c r="C19" s="45"/>
      <c r="D19" s="46"/>
      <c r="E19" s="46"/>
      <c r="F19" s="46"/>
      <c r="G19" s="20"/>
      <c r="H19" s="20"/>
      <c r="I19" s="142"/>
      <c r="J19" s="142"/>
      <c r="K19" s="142"/>
      <c r="L19" s="142"/>
      <c r="M19" s="142"/>
      <c r="N19" s="143"/>
      <c r="O19" s="142"/>
      <c r="P19" s="142"/>
      <c r="Q19" s="142"/>
      <c r="R19" s="142"/>
      <c r="S19" s="142"/>
      <c r="T19" s="142"/>
      <c r="U19" s="142"/>
      <c r="V19" s="47"/>
      <c r="W19" s="47"/>
    </row>
    <row r="20" spans="1:23" ht="13.5" customHeight="1" thickTop="1" thickBot="1" x14ac:dyDescent="0.3">
      <c r="A20" s="27"/>
      <c r="B20" s="48"/>
      <c r="C20" s="45"/>
      <c r="D20" s="46"/>
      <c r="E20" s="46"/>
      <c r="F20" s="46"/>
      <c r="G20" s="20"/>
      <c r="H20" s="20"/>
      <c r="I20" s="131"/>
      <c r="J20" s="131"/>
      <c r="K20" s="131"/>
      <c r="L20" s="131"/>
      <c r="M20" s="131"/>
      <c r="N20" s="132"/>
      <c r="O20" s="131"/>
      <c r="P20" s="131"/>
      <c r="Q20" s="131"/>
      <c r="R20" s="131"/>
      <c r="S20" s="131"/>
      <c r="T20" s="131"/>
      <c r="U20" s="131"/>
      <c r="V20" s="20"/>
      <c r="W20" s="20"/>
    </row>
    <row r="21" spans="1:23" ht="13.5" customHeight="1" thickTop="1" x14ac:dyDescent="0.25">
      <c r="A21" s="49" t="s">
        <v>37</v>
      </c>
      <c r="B21" s="50"/>
      <c r="C21" s="51"/>
      <c r="D21" s="46"/>
      <c r="E21" s="46"/>
      <c r="F21" s="46"/>
      <c r="G21" s="26"/>
      <c r="H21" s="26"/>
      <c r="I21" s="133"/>
      <c r="J21" s="133"/>
      <c r="K21" s="133"/>
      <c r="L21" s="133"/>
      <c r="M21" s="133"/>
      <c r="N21" s="134"/>
      <c r="O21" s="133"/>
      <c r="P21" s="133"/>
      <c r="Q21" s="133"/>
      <c r="R21" s="133"/>
      <c r="S21" s="133"/>
      <c r="T21" s="133"/>
      <c r="U21" s="133"/>
      <c r="V21" s="26"/>
      <c r="W21" s="26"/>
    </row>
    <row r="22" spans="1:23" ht="13.5" customHeight="1" x14ac:dyDescent="0.25">
      <c r="A22" s="15"/>
      <c r="B22" s="32">
        <v>9</v>
      </c>
      <c r="C22" s="198" t="s">
        <v>38</v>
      </c>
      <c r="D22" s="198"/>
      <c r="E22" s="198"/>
      <c r="F22" s="199"/>
      <c r="G22" s="127">
        <f>SUM(H22:I22)</f>
        <v>2515648055</v>
      </c>
      <c r="H22" s="127">
        <f>2515648055-I22</f>
        <v>53472540</v>
      </c>
      <c r="I22" s="127">
        <f t="shared" ref="I22:I28" si="6">SUM(J22:U22)</f>
        <v>2462175515</v>
      </c>
      <c r="J22" s="127">
        <f>665744633+48378305</f>
        <v>714122938</v>
      </c>
      <c r="K22" s="127">
        <v>448959654</v>
      </c>
      <c r="L22" s="127">
        <v>43809</v>
      </c>
      <c r="M22" s="127">
        <v>11933686</v>
      </c>
      <c r="N22" s="135">
        <v>275038</v>
      </c>
      <c r="O22" s="127">
        <v>264021166</v>
      </c>
      <c r="P22" s="127">
        <v>113807664</v>
      </c>
      <c r="Q22" s="127">
        <v>0</v>
      </c>
      <c r="R22" s="127">
        <v>773933844</v>
      </c>
      <c r="S22" s="127">
        <v>54951332</v>
      </c>
      <c r="T22" s="127">
        <v>80126384</v>
      </c>
      <c r="U22" s="127">
        <v>0</v>
      </c>
      <c r="V22" s="33"/>
      <c r="W22" s="33"/>
    </row>
    <row r="23" spans="1:23" ht="13.5" customHeight="1" x14ac:dyDescent="0.25">
      <c r="A23" s="52"/>
      <c r="B23" s="53">
        <v>10</v>
      </c>
      <c r="C23" s="161" t="s">
        <v>39</v>
      </c>
      <c r="D23" s="189"/>
      <c r="E23" s="189"/>
      <c r="F23" s="190"/>
      <c r="G23" s="127">
        <f t="shared" ref="G23:G28" si="7">SUM(H23:I23)</f>
        <v>58022210</v>
      </c>
      <c r="H23" s="127">
        <f>58022210-I23</f>
        <v>0</v>
      </c>
      <c r="I23" s="127">
        <f t="shared" si="6"/>
        <v>58022210</v>
      </c>
      <c r="J23" s="127">
        <v>-1798</v>
      </c>
      <c r="K23" s="127">
        <v>0</v>
      </c>
      <c r="L23" s="127">
        <v>0</v>
      </c>
      <c r="M23" s="127">
        <v>0</v>
      </c>
      <c r="N23" s="135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58024008</v>
      </c>
      <c r="V23" s="33"/>
      <c r="W23" s="33"/>
    </row>
    <row r="24" spans="1:23" ht="13.5" customHeight="1" x14ac:dyDescent="0.25">
      <c r="A24" s="27"/>
      <c r="B24" s="35">
        <v>11</v>
      </c>
      <c r="C24" s="161" t="s">
        <v>40</v>
      </c>
      <c r="D24" s="189"/>
      <c r="E24" s="189"/>
      <c r="F24" s="190"/>
      <c r="G24" s="127">
        <f t="shared" si="7"/>
        <v>0</v>
      </c>
      <c r="H24" s="136">
        <v>0</v>
      </c>
      <c r="I24" s="127">
        <f t="shared" si="6"/>
        <v>0</v>
      </c>
      <c r="J24" s="136">
        <v>0</v>
      </c>
      <c r="K24" s="136">
        <v>0</v>
      </c>
      <c r="L24" s="136">
        <v>0</v>
      </c>
      <c r="M24" s="136">
        <v>0</v>
      </c>
      <c r="N24" s="137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36"/>
      <c r="W24" s="36"/>
    </row>
    <row r="25" spans="1:23" ht="13.5" customHeight="1" x14ac:dyDescent="0.25">
      <c r="A25" s="27"/>
      <c r="B25" s="35">
        <v>12</v>
      </c>
      <c r="C25" s="161" t="s">
        <v>41</v>
      </c>
      <c r="D25" s="189"/>
      <c r="E25" s="189"/>
      <c r="F25" s="190"/>
      <c r="G25" s="127">
        <f t="shared" si="7"/>
        <v>0</v>
      </c>
      <c r="H25" s="136">
        <v>0</v>
      </c>
      <c r="I25" s="127">
        <f t="shared" si="6"/>
        <v>0</v>
      </c>
      <c r="J25" s="136">
        <v>0</v>
      </c>
      <c r="K25" s="136">
        <v>0</v>
      </c>
      <c r="L25" s="136">
        <v>0</v>
      </c>
      <c r="M25" s="136">
        <v>0</v>
      </c>
      <c r="N25" s="137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36"/>
      <c r="W25" s="36"/>
    </row>
    <row r="26" spans="1:23" ht="13.5" customHeight="1" x14ac:dyDescent="0.25">
      <c r="A26" s="27"/>
      <c r="B26" s="35">
        <v>13</v>
      </c>
      <c r="C26" s="161" t="s">
        <v>42</v>
      </c>
      <c r="D26" s="189"/>
      <c r="E26" s="189"/>
      <c r="F26" s="190"/>
      <c r="G26" s="127">
        <f t="shared" si="7"/>
        <v>511332981</v>
      </c>
      <c r="H26" s="136">
        <f>511332981-I26</f>
        <v>4748257</v>
      </c>
      <c r="I26" s="127">
        <f t="shared" si="6"/>
        <v>506584724</v>
      </c>
      <c r="J26" s="136">
        <f>125223055+10619771</f>
        <v>135842826</v>
      </c>
      <c r="K26" s="136">
        <v>90385464</v>
      </c>
      <c r="L26" s="136">
        <v>-857</v>
      </c>
      <c r="M26" s="136">
        <v>-159359</v>
      </c>
      <c r="N26" s="137">
        <v>10253512</v>
      </c>
      <c r="O26" s="136">
        <v>31871588</v>
      </c>
      <c r="P26" s="136">
        <v>26388858</v>
      </c>
      <c r="Q26" s="136">
        <v>0</v>
      </c>
      <c r="R26" s="136">
        <v>176097557</v>
      </c>
      <c r="S26" s="136">
        <v>2957144</v>
      </c>
      <c r="T26" s="136">
        <v>32947991</v>
      </c>
      <c r="U26" s="136">
        <v>0</v>
      </c>
      <c r="V26" s="36"/>
      <c r="W26" s="36"/>
    </row>
    <row r="27" spans="1:23" ht="13.5" customHeight="1" x14ac:dyDescent="0.25">
      <c r="A27" s="27"/>
      <c r="B27" s="35">
        <v>14</v>
      </c>
      <c r="C27" s="191" t="s">
        <v>43</v>
      </c>
      <c r="D27" s="189"/>
      <c r="E27" s="189"/>
      <c r="F27" s="190"/>
      <c r="G27" s="127">
        <f t="shared" si="7"/>
        <v>0</v>
      </c>
      <c r="H27" s="138">
        <v>0</v>
      </c>
      <c r="I27" s="127">
        <f t="shared" si="6"/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40" t="str">
        <f t="shared" ref="V27:W27" si="8">V90</f>
        <v>NR</v>
      </c>
      <c r="W27" s="40" t="str">
        <f t="shared" si="8"/>
        <v>NR</v>
      </c>
    </row>
    <row r="28" spans="1:23" ht="13.5" customHeight="1" thickBot="1" x14ac:dyDescent="0.3">
      <c r="A28" s="27"/>
      <c r="B28" s="54">
        <v>15</v>
      </c>
      <c r="C28" s="152" t="s">
        <v>44</v>
      </c>
      <c r="D28" s="166"/>
      <c r="E28" s="166"/>
      <c r="F28" s="167"/>
      <c r="G28" s="127">
        <f t="shared" si="7"/>
        <v>21075711</v>
      </c>
      <c r="H28" s="144">
        <f>21075711-I28</f>
        <v>399883</v>
      </c>
      <c r="I28" s="127">
        <f t="shared" si="6"/>
        <v>20675828</v>
      </c>
      <c r="J28" s="144">
        <f>5744616+406463</f>
        <v>6151079</v>
      </c>
      <c r="K28" s="144">
        <v>3715780</v>
      </c>
      <c r="L28" s="144">
        <v>296</v>
      </c>
      <c r="M28" s="144">
        <v>81118</v>
      </c>
      <c r="N28" s="145">
        <v>0</v>
      </c>
      <c r="O28" s="144">
        <v>2038532</v>
      </c>
      <c r="P28" s="144">
        <v>965874</v>
      </c>
      <c r="Q28" s="144">
        <v>0</v>
      </c>
      <c r="R28" s="144">
        <v>6545175</v>
      </c>
      <c r="S28" s="144">
        <v>398956</v>
      </c>
      <c r="T28" s="144">
        <v>779018</v>
      </c>
      <c r="U28" s="144">
        <v>0</v>
      </c>
      <c r="V28" s="55"/>
      <c r="W28" s="55"/>
    </row>
    <row r="29" spans="1:23" ht="13.5" customHeight="1" thickTop="1" thickBot="1" x14ac:dyDescent="0.3">
      <c r="A29" s="27"/>
      <c r="B29" s="41">
        <v>16</v>
      </c>
      <c r="C29" s="179" t="s">
        <v>45</v>
      </c>
      <c r="D29" s="169"/>
      <c r="E29" s="169"/>
      <c r="F29" s="170"/>
      <c r="G29" s="140">
        <f t="shared" ref="G29:U29" si="9">SUM(G22:G28)</f>
        <v>3106078957</v>
      </c>
      <c r="H29" s="140">
        <f t="shared" si="9"/>
        <v>58620680</v>
      </c>
      <c r="I29" s="140">
        <f t="shared" si="9"/>
        <v>3047458277</v>
      </c>
      <c r="J29" s="140">
        <f t="shared" si="9"/>
        <v>856115045</v>
      </c>
      <c r="K29" s="140">
        <f t="shared" si="9"/>
        <v>543060898</v>
      </c>
      <c r="L29" s="140">
        <f t="shared" si="9"/>
        <v>43248</v>
      </c>
      <c r="M29" s="140">
        <f t="shared" si="9"/>
        <v>11855445</v>
      </c>
      <c r="N29" s="140">
        <f t="shared" si="9"/>
        <v>10528550</v>
      </c>
      <c r="O29" s="140">
        <f t="shared" si="9"/>
        <v>297931286</v>
      </c>
      <c r="P29" s="140">
        <f t="shared" si="9"/>
        <v>141162396</v>
      </c>
      <c r="Q29" s="140">
        <f t="shared" si="9"/>
        <v>0</v>
      </c>
      <c r="R29" s="140">
        <f t="shared" si="9"/>
        <v>956576576</v>
      </c>
      <c r="S29" s="140">
        <f t="shared" si="9"/>
        <v>58307432</v>
      </c>
      <c r="T29" s="140">
        <f t="shared" si="9"/>
        <v>113853393</v>
      </c>
      <c r="U29" s="140">
        <f t="shared" si="9"/>
        <v>58024008</v>
      </c>
      <c r="V29" s="42" t="str">
        <f t="shared" ref="V29:W29" si="10">IF(COUNT(V22:V28)&gt;0,SUM(V22:V28),"NR")</f>
        <v>NR</v>
      </c>
      <c r="W29" s="42" t="str">
        <f t="shared" si="10"/>
        <v>NR</v>
      </c>
    </row>
    <row r="30" spans="1:23" ht="13.5" customHeight="1" thickTop="1" x14ac:dyDescent="0.25">
      <c r="A30" s="27"/>
      <c r="B30" s="56"/>
      <c r="C30" s="57"/>
      <c r="D30" s="46"/>
      <c r="E30" s="46"/>
      <c r="F30" s="46"/>
      <c r="G30" s="20"/>
      <c r="H30" s="20"/>
      <c r="I30" s="131"/>
      <c r="J30" s="131"/>
      <c r="K30" s="131"/>
      <c r="L30" s="131"/>
      <c r="M30" s="131"/>
      <c r="N30" s="132"/>
      <c r="O30" s="131"/>
      <c r="P30" s="131"/>
      <c r="Q30" s="131"/>
      <c r="R30" s="131"/>
      <c r="S30" s="131"/>
      <c r="T30" s="131"/>
      <c r="U30" s="131"/>
      <c r="V30" s="20"/>
      <c r="W30" s="20"/>
    </row>
    <row r="31" spans="1:23" ht="13.5" customHeight="1" x14ac:dyDescent="0.25">
      <c r="A31" s="27"/>
      <c r="B31" s="58"/>
      <c r="C31" s="59"/>
      <c r="D31" s="46"/>
      <c r="E31" s="46"/>
      <c r="F31" s="46"/>
      <c r="G31" s="20"/>
      <c r="H31" s="20"/>
      <c r="I31" s="131"/>
      <c r="J31" s="131"/>
      <c r="K31" s="131"/>
      <c r="L31" s="131"/>
      <c r="M31" s="131"/>
      <c r="N31" s="132"/>
      <c r="O31" s="131"/>
      <c r="P31" s="131"/>
      <c r="Q31" s="131"/>
      <c r="R31" s="131"/>
      <c r="S31" s="131"/>
      <c r="T31" s="131"/>
      <c r="U31" s="131"/>
      <c r="V31" s="20"/>
      <c r="W31" s="20"/>
    </row>
    <row r="32" spans="1:23" ht="13.5" customHeight="1" x14ac:dyDescent="0.25">
      <c r="A32" s="60" t="s">
        <v>46</v>
      </c>
      <c r="B32" s="50"/>
      <c r="C32" s="51"/>
      <c r="D32" s="46"/>
      <c r="E32" s="46"/>
      <c r="F32" s="46"/>
      <c r="G32" s="20"/>
      <c r="H32" s="20"/>
      <c r="I32" s="131"/>
      <c r="J32" s="131"/>
      <c r="K32" s="131"/>
      <c r="L32" s="131"/>
      <c r="M32" s="131"/>
      <c r="N32" s="132"/>
      <c r="O32" s="131"/>
      <c r="P32" s="131"/>
      <c r="Q32" s="131"/>
      <c r="R32" s="131"/>
      <c r="S32" s="131"/>
      <c r="T32" s="131"/>
      <c r="U32" s="131"/>
      <c r="V32" s="20"/>
      <c r="W32" s="20"/>
    </row>
    <row r="33" spans="1:24" ht="13.5" customHeight="1" x14ac:dyDescent="0.25">
      <c r="A33" s="61"/>
      <c r="B33" s="32">
        <v>17</v>
      </c>
      <c r="C33" s="198" t="s">
        <v>47</v>
      </c>
      <c r="D33" s="198"/>
      <c r="E33" s="198"/>
      <c r="F33" s="199"/>
      <c r="G33" s="127">
        <f>SUM(H33:I33)</f>
        <v>62023697</v>
      </c>
      <c r="H33" s="136">
        <v>0</v>
      </c>
      <c r="I33" s="127">
        <f>SUM(J33:U33)</f>
        <v>62023697</v>
      </c>
      <c r="J33" s="136">
        <v>62023697</v>
      </c>
      <c r="K33" s="136">
        <v>0</v>
      </c>
      <c r="L33" s="136">
        <v>0</v>
      </c>
      <c r="M33" s="136">
        <v>0</v>
      </c>
      <c r="N33" s="137">
        <v>0</v>
      </c>
      <c r="O33" s="136">
        <v>0</v>
      </c>
      <c r="P33" s="136">
        <v>0</v>
      </c>
      <c r="Q33" s="136">
        <v>0</v>
      </c>
      <c r="R33" s="136">
        <v>0</v>
      </c>
      <c r="S33" s="136">
        <v>0</v>
      </c>
      <c r="T33" s="136">
        <v>0</v>
      </c>
      <c r="U33" s="136">
        <v>0</v>
      </c>
      <c r="V33" s="36"/>
      <c r="W33" s="36"/>
    </row>
    <row r="34" spans="1:24" ht="13.5" customHeight="1" x14ac:dyDescent="0.25">
      <c r="A34" s="15"/>
      <c r="B34" s="39">
        <v>18</v>
      </c>
      <c r="C34" s="189" t="s">
        <v>48</v>
      </c>
      <c r="D34" s="189"/>
      <c r="E34" s="189"/>
      <c r="F34" s="190"/>
      <c r="G34" s="138">
        <f t="shared" ref="G34:U34" si="11">+G29-G33</f>
        <v>3044055260</v>
      </c>
      <c r="H34" s="138">
        <f t="shared" si="11"/>
        <v>58620680</v>
      </c>
      <c r="I34" s="138">
        <f t="shared" si="11"/>
        <v>2985434580</v>
      </c>
      <c r="J34" s="138">
        <f t="shared" si="11"/>
        <v>794091348</v>
      </c>
      <c r="K34" s="138">
        <f t="shared" si="11"/>
        <v>543060898</v>
      </c>
      <c r="L34" s="138">
        <f t="shared" si="11"/>
        <v>43248</v>
      </c>
      <c r="M34" s="138">
        <f t="shared" si="11"/>
        <v>11855445</v>
      </c>
      <c r="N34" s="138">
        <f t="shared" si="11"/>
        <v>10528550</v>
      </c>
      <c r="O34" s="138">
        <f t="shared" si="11"/>
        <v>297931286</v>
      </c>
      <c r="P34" s="138">
        <f t="shared" si="11"/>
        <v>141162396</v>
      </c>
      <c r="Q34" s="138">
        <f t="shared" si="11"/>
        <v>0</v>
      </c>
      <c r="R34" s="138">
        <f t="shared" si="11"/>
        <v>956576576</v>
      </c>
      <c r="S34" s="138">
        <f t="shared" si="11"/>
        <v>58307432</v>
      </c>
      <c r="T34" s="138">
        <f t="shared" si="11"/>
        <v>113853393</v>
      </c>
      <c r="U34" s="138">
        <f t="shared" si="11"/>
        <v>58024008</v>
      </c>
      <c r="V34" s="40" t="str">
        <f t="shared" ref="V34" si="12">IF(COUNT(V29,V33)&gt;0,SUM(V29)-SUM(V33),"NR")</f>
        <v>NR</v>
      </c>
      <c r="W34" s="40" t="str">
        <f>IF(COUNT(W29,W33)&gt;0,SUM(W29,-W33),"NR")</f>
        <v>NR</v>
      </c>
      <c r="X34" s="62"/>
    </row>
    <row r="35" spans="1:24" ht="13.5" customHeight="1" x14ac:dyDescent="0.25">
      <c r="A35" s="15"/>
      <c r="B35" s="39">
        <v>19</v>
      </c>
      <c r="C35" s="189" t="s">
        <v>49</v>
      </c>
      <c r="D35" s="189"/>
      <c r="E35" s="189"/>
      <c r="F35" s="190"/>
      <c r="G35" s="127">
        <f>SUM(H35:I35)</f>
        <v>0</v>
      </c>
      <c r="H35" s="136">
        <v>0</v>
      </c>
      <c r="I35" s="127">
        <f>SUM(J35:U35)</f>
        <v>0</v>
      </c>
      <c r="J35" s="136">
        <v>0</v>
      </c>
      <c r="K35" s="136">
        <v>0</v>
      </c>
      <c r="L35" s="136">
        <v>0</v>
      </c>
      <c r="M35" s="136">
        <v>0</v>
      </c>
      <c r="N35" s="137">
        <v>0</v>
      </c>
      <c r="O35" s="136">
        <v>0</v>
      </c>
      <c r="P35" s="136">
        <v>0</v>
      </c>
      <c r="Q35" s="136">
        <v>0</v>
      </c>
      <c r="R35" s="136">
        <v>0</v>
      </c>
      <c r="S35" s="136">
        <v>0</v>
      </c>
      <c r="T35" s="136">
        <v>0</v>
      </c>
      <c r="U35" s="136">
        <v>0</v>
      </c>
      <c r="V35" s="63"/>
      <c r="W35" s="63"/>
      <c r="X35" s="62"/>
    </row>
    <row r="36" spans="1:24" ht="13.5" customHeight="1" x14ac:dyDescent="0.25">
      <c r="A36" s="15"/>
      <c r="B36" s="39">
        <v>20</v>
      </c>
      <c r="C36" s="189" t="s">
        <v>50</v>
      </c>
      <c r="D36" s="189"/>
      <c r="E36" s="189"/>
      <c r="F36" s="190"/>
      <c r="G36" s="127">
        <f>SUM(H36:I36)</f>
        <v>57260763</v>
      </c>
      <c r="H36" s="136">
        <f>57260763-I36</f>
        <v>1322732</v>
      </c>
      <c r="I36" s="127">
        <f>SUM(J36:U36)</f>
        <v>55938031</v>
      </c>
      <c r="J36" s="136">
        <f>9826821+882259</f>
        <v>10709080</v>
      </c>
      <c r="K36" s="136">
        <v>10176139</v>
      </c>
      <c r="L36" s="136">
        <v>147</v>
      </c>
      <c r="M36" s="136">
        <v>435054</v>
      </c>
      <c r="N36" s="137">
        <v>259132</v>
      </c>
      <c r="O36" s="136">
        <v>13311243</v>
      </c>
      <c r="P36" s="136">
        <v>4054058</v>
      </c>
      <c r="Q36" s="136">
        <v>0</v>
      </c>
      <c r="R36" s="136">
        <v>12500349</v>
      </c>
      <c r="S36" s="136">
        <v>2850012</v>
      </c>
      <c r="T36" s="136">
        <v>1522641</v>
      </c>
      <c r="U36" s="136">
        <v>120176</v>
      </c>
      <c r="V36" s="36"/>
      <c r="W36" s="36"/>
    </row>
    <row r="37" spans="1:24" ht="13.5" customHeight="1" x14ac:dyDescent="0.25">
      <c r="A37" s="15"/>
      <c r="B37" s="39">
        <v>21</v>
      </c>
      <c r="C37" s="189" t="s">
        <v>51</v>
      </c>
      <c r="D37" s="189"/>
      <c r="E37" s="189"/>
      <c r="F37" s="190"/>
      <c r="G37" s="127">
        <f>SUM(H37:I37)</f>
        <v>200458629</v>
      </c>
      <c r="H37" s="136">
        <f>200458629-I37</f>
        <v>7237627</v>
      </c>
      <c r="I37" s="127">
        <f>SUM(J37:U37)</f>
        <v>193221002</v>
      </c>
      <c r="J37" s="136">
        <f>68288049+2975095</f>
        <v>71263144</v>
      </c>
      <c r="K37" s="136">
        <v>26098193</v>
      </c>
      <c r="L37" s="136">
        <v>428</v>
      </c>
      <c r="M37" s="136">
        <v>1967607</v>
      </c>
      <c r="N37" s="136">
        <v>855919</v>
      </c>
      <c r="O37" s="136">
        <v>6744600</v>
      </c>
      <c r="P37" s="136">
        <v>5117243</v>
      </c>
      <c r="Q37" s="136">
        <v>0</v>
      </c>
      <c r="R37" s="136">
        <v>61443722</v>
      </c>
      <c r="S37" s="136">
        <v>2252669</v>
      </c>
      <c r="T37" s="136">
        <v>7304222</v>
      </c>
      <c r="U37" s="136">
        <v>10173255</v>
      </c>
      <c r="V37" s="36"/>
      <c r="W37" s="36"/>
    </row>
    <row r="38" spans="1:24" ht="13.5" customHeight="1" x14ac:dyDescent="0.25">
      <c r="A38" s="15"/>
      <c r="B38" s="64">
        <v>22</v>
      </c>
      <c r="C38" s="200" t="s">
        <v>52</v>
      </c>
      <c r="D38" s="200"/>
      <c r="E38" s="200"/>
      <c r="F38" s="201"/>
      <c r="G38" s="196">
        <f>SUM(H38:I39)</f>
        <v>0</v>
      </c>
      <c r="H38" s="196">
        <v>0</v>
      </c>
      <c r="I38" s="196">
        <f>SUM(J38:U39)</f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2"/>
      <c r="W38" s="192"/>
    </row>
    <row r="39" spans="1:24" ht="13.5" customHeight="1" x14ac:dyDescent="0.25">
      <c r="A39" s="15"/>
      <c r="B39" s="32"/>
      <c r="C39" s="30" t="s">
        <v>27</v>
      </c>
      <c r="D39" s="31"/>
      <c r="E39" s="194" t="s">
        <v>53</v>
      </c>
      <c r="F39" s="195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3"/>
      <c r="W39" s="193"/>
    </row>
    <row r="40" spans="1:24" ht="13.5" customHeight="1" x14ac:dyDescent="0.25">
      <c r="A40" s="52"/>
      <c r="B40" s="53">
        <v>23</v>
      </c>
      <c r="C40" s="161" t="s">
        <v>54</v>
      </c>
      <c r="D40" s="189"/>
      <c r="E40" s="189"/>
      <c r="F40" s="190"/>
      <c r="G40" s="138">
        <f t="shared" ref="G40:U40" si="13">SUM(G34:G39)</f>
        <v>3301774652</v>
      </c>
      <c r="H40" s="138">
        <f t="shared" si="13"/>
        <v>67181039</v>
      </c>
      <c r="I40" s="138">
        <f t="shared" si="13"/>
        <v>3234593613</v>
      </c>
      <c r="J40" s="138">
        <f t="shared" si="13"/>
        <v>876063572</v>
      </c>
      <c r="K40" s="138">
        <f t="shared" si="13"/>
        <v>579335230</v>
      </c>
      <c r="L40" s="138">
        <f t="shared" si="13"/>
        <v>43823</v>
      </c>
      <c r="M40" s="138">
        <f t="shared" si="13"/>
        <v>14258106</v>
      </c>
      <c r="N40" s="138">
        <f t="shared" si="13"/>
        <v>11643601</v>
      </c>
      <c r="O40" s="138">
        <f t="shared" si="13"/>
        <v>317987129</v>
      </c>
      <c r="P40" s="138">
        <f t="shared" si="13"/>
        <v>150333697</v>
      </c>
      <c r="Q40" s="138">
        <f t="shared" si="13"/>
        <v>0</v>
      </c>
      <c r="R40" s="138">
        <f t="shared" si="13"/>
        <v>1030520647</v>
      </c>
      <c r="S40" s="138">
        <f t="shared" si="13"/>
        <v>63410113</v>
      </c>
      <c r="T40" s="138">
        <f t="shared" si="13"/>
        <v>122680256</v>
      </c>
      <c r="U40" s="138">
        <f t="shared" si="13"/>
        <v>68317439</v>
      </c>
      <c r="V40" s="40" t="str">
        <f t="shared" ref="V40:W40" si="14">IF(COUNT(V34:V39)&gt;0,SUM(V34:V39),"NR")</f>
        <v>NR</v>
      </c>
      <c r="W40" s="40" t="str">
        <f t="shared" si="14"/>
        <v>NR</v>
      </c>
    </row>
    <row r="41" spans="1:24" ht="13.5" customHeight="1" x14ac:dyDescent="0.25">
      <c r="A41" s="27"/>
      <c r="B41" s="35">
        <v>24</v>
      </c>
      <c r="C41" s="161" t="s">
        <v>55</v>
      </c>
      <c r="D41" s="189"/>
      <c r="E41" s="189"/>
      <c r="F41" s="190"/>
      <c r="G41" s="138">
        <f t="shared" ref="G41:U41" si="15">+G18-G40</f>
        <v>-170943098</v>
      </c>
      <c r="H41" s="138">
        <f t="shared" si="15"/>
        <v>-13174414</v>
      </c>
      <c r="I41" s="138">
        <f t="shared" si="15"/>
        <v>-157768684</v>
      </c>
      <c r="J41" s="138">
        <f t="shared" si="15"/>
        <v>-27895332</v>
      </c>
      <c r="K41" s="138">
        <f t="shared" si="15"/>
        <v>-42393282</v>
      </c>
      <c r="L41" s="138">
        <f t="shared" si="15"/>
        <v>-9539157</v>
      </c>
      <c r="M41" s="138">
        <f t="shared" si="15"/>
        <v>1686678</v>
      </c>
      <c r="N41" s="138">
        <f t="shared" si="15"/>
        <v>-4293631</v>
      </c>
      <c r="O41" s="138">
        <f t="shared" si="15"/>
        <v>-4155870</v>
      </c>
      <c r="P41" s="138">
        <f t="shared" si="15"/>
        <v>-12204839</v>
      </c>
      <c r="Q41" s="138">
        <f t="shared" si="15"/>
        <v>0</v>
      </c>
      <c r="R41" s="138">
        <f t="shared" si="15"/>
        <v>-69619096</v>
      </c>
      <c r="S41" s="138">
        <f t="shared" si="15"/>
        <v>7080625</v>
      </c>
      <c r="T41" s="138">
        <f t="shared" si="15"/>
        <v>1701962</v>
      </c>
      <c r="U41" s="138">
        <f t="shared" si="15"/>
        <v>1863258</v>
      </c>
      <c r="V41" s="40" t="str">
        <f t="shared" ref="V41:W41" si="16">IF(COUNT(V18,V40)&gt;0,SUM(V18)-SUM(V40),"NR")</f>
        <v>NR</v>
      </c>
      <c r="W41" s="40" t="str">
        <f t="shared" si="16"/>
        <v>NR</v>
      </c>
    </row>
    <row r="42" spans="1:24" ht="13.5" customHeight="1" x14ac:dyDescent="0.25">
      <c r="A42" s="27"/>
      <c r="B42" s="35">
        <v>25</v>
      </c>
      <c r="C42" s="161" t="s">
        <v>56</v>
      </c>
      <c r="D42" s="189"/>
      <c r="E42" s="189"/>
      <c r="F42" s="190"/>
      <c r="G42" s="127">
        <f>SUM(H42:I42)</f>
        <v>34916409</v>
      </c>
      <c r="H42" s="136">
        <f>34916409-I42</f>
        <v>-197428</v>
      </c>
      <c r="I42" s="127">
        <f>SUM(J42:U42)</f>
        <v>35113837</v>
      </c>
      <c r="J42" s="136">
        <v>26584523</v>
      </c>
      <c r="K42" s="136">
        <v>-452014</v>
      </c>
      <c r="L42" s="136">
        <v>4139792</v>
      </c>
      <c r="M42" s="136">
        <v>126684</v>
      </c>
      <c r="N42" s="137">
        <v>178086</v>
      </c>
      <c r="O42" s="136">
        <v>2047030</v>
      </c>
      <c r="P42" s="136">
        <v>-307831</v>
      </c>
      <c r="Q42" s="136">
        <v>0</v>
      </c>
      <c r="R42" s="136">
        <v>1980682</v>
      </c>
      <c r="S42" s="136">
        <v>1184182</v>
      </c>
      <c r="T42" s="136">
        <v>-367297</v>
      </c>
      <c r="U42" s="136">
        <v>0</v>
      </c>
      <c r="V42" s="36"/>
      <c r="W42" s="36"/>
    </row>
    <row r="43" spans="1:24" ht="13.5" customHeight="1" x14ac:dyDescent="0.25">
      <c r="A43" s="27"/>
      <c r="B43" s="35">
        <v>26</v>
      </c>
      <c r="C43" s="161" t="s">
        <v>57</v>
      </c>
      <c r="D43" s="189"/>
      <c r="E43" s="189"/>
      <c r="F43" s="190"/>
      <c r="G43" s="127">
        <f>SUM(H43:I43)</f>
        <v>9373293</v>
      </c>
      <c r="H43" s="136">
        <f>9373293-I43</f>
        <v>-53114</v>
      </c>
      <c r="I43" s="127">
        <f>SUM(J43:U43)</f>
        <v>9426407</v>
      </c>
      <c r="J43" s="136">
        <v>7131719</v>
      </c>
      <c r="K43" s="136">
        <v>-121608</v>
      </c>
      <c r="L43" s="136">
        <v>1113751</v>
      </c>
      <c r="M43" s="136">
        <v>34083</v>
      </c>
      <c r="N43" s="137">
        <v>47911</v>
      </c>
      <c r="O43" s="136">
        <v>550724</v>
      </c>
      <c r="P43" s="136">
        <v>-82818</v>
      </c>
      <c r="Q43" s="136">
        <v>0</v>
      </c>
      <c r="R43" s="136">
        <v>532874</v>
      </c>
      <c r="S43" s="136">
        <v>318587</v>
      </c>
      <c r="T43" s="136">
        <v>-98816</v>
      </c>
      <c r="U43" s="136">
        <v>0</v>
      </c>
      <c r="V43" s="36"/>
      <c r="W43" s="36"/>
    </row>
    <row r="44" spans="1:24" ht="13.5" customHeight="1" x14ac:dyDescent="0.25">
      <c r="A44" s="27"/>
      <c r="B44" s="35">
        <v>27</v>
      </c>
      <c r="C44" s="161" t="s">
        <v>58</v>
      </c>
      <c r="D44" s="189"/>
      <c r="E44" s="189"/>
      <c r="F44" s="190"/>
      <c r="G44" s="138">
        <f>SUM(G42:G43)</f>
        <v>44289702</v>
      </c>
      <c r="H44" s="138">
        <f t="shared" ref="H44:U44" si="17">SUM(H42:H43)</f>
        <v>-250542</v>
      </c>
      <c r="I44" s="138">
        <f t="shared" si="17"/>
        <v>44540244</v>
      </c>
      <c r="J44" s="138">
        <f t="shared" si="17"/>
        <v>33716242</v>
      </c>
      <c r="K44" s="138">
        <f t="shared" si="17"/>
        <v>-573622</v>
      </c>
      <c r="L44" s="138">
        <f t="shared" si="17"/>
        <v>5253543</v>
      </c>
      <c r="M44" s="138">
        <f t="shared" si="17"/>
        <v>160767</v>
      </c>
      <c r="N44" s="138">
        <f t="shared" si="17"/>
        <v>225997</v>
      </c>
      <c r="O44" s="138">
        <f t="shared" si="17"/>
        <v>2597754</v>
      </c>
      <c r="P44" s="138">
        <f t="shared" si="17"/>
        <v>-390649</v>
      </c>
      <c r="Q44" s="138">
        <f t="shared" si="17"/>
        <v>0</v>
      </c>
      <c r="R44" s="138">
        <f t="shared" si="17"/>
        <v>2513556</v>
      </c>
      <c r="S44" s="138">
        <f t="shared" si="17"/>
        <v>1502769</v>
      </c>
      <c r="T44" s="138">
        <f t="shared" si="17"/>
        <v>-466113</v>
      </c>
      <c r="U44" s="138">
        <f t="shared" si="17"/>
        <v>0</v>
      </c>
      <c r="V44" s="40" t="str">
        <f t="shared" ref="V44:W44" si="18">IF(COUNT(V42:V43)&gt;0,SUM(V42:V43),"NR")</f>
        <v>NR</v>
      </c>
      <c r="W44" s="40" t="str">
        <f t="shared" si="18"/>
        <v>NR</v>
      </c>
    </row>
    <row r="45" spans="1:24" ht="13.5" customHeight="1" x14ac:dyDescent="0.25">
      <c r="A45" s="27"/>
      <c r="B45" s="54">
        <v>28</v>
      </c>
      <c r="C45" s="191" t="s">
        <v>59</v>
      </c>
      <c r="D45" s="189"/>
      <c r="E45" s="189"/>
      <c r="F45" s="190"/>
      <c r="G45" s="127">
        <f t="shared" ref="G45:I46" si="19">SUM(H45:S45)</f>
        <v>0</v>
      </c>
      <c r="H45" s="127">
        <f t="shared" si="19"/>
        <v>0</v>
      </c>
      <c r="I45" s="127">
        <f t="shared" si="19"/>
        <v>0</v>
      </c>
      <c r="J45" s="144">
        <v>0</v>
      </c>
      <c r="K45" s="144">
        <v>0</v>
      </c>
      <c r="L45" s="144">
        <v>0</v>
      </c>
      <c r="M45" s="144">
        <v>0</v>
      </c>
      <c r="N45" s="145">
        <v>0</v>
      </c>
      <c r="O45" s="144">
        <v>0</v>
      </c>
      <c r="P45" s="144">
        <v>0</v>
      </c>
      <c r="Q45" s="144">
        <v>0</v>
      </c>
      <c r="R45" s="144">
        <v>0</v>
      </c>
      <c r="S45" s="144">
        <v>0</v>
      </c>
      <c r="T45" s="144">
        <v>0</v>
      </c>
      <c r="U45" s="144">
        <v>0</v>
      </c>
      <c r="V45" s="55"/>
      <c r="W45" s="55"/>
    </row>
    <row r="46" spans="1:24" ht="13.5" customHeight="1" x14ac:dyDescent="0.25">
      <c r="A46" s="27"/>
      <c r="B46" s="54">
        <v>29</v>
      </c>
      <c r="C46" s="161" t="s">
        <v>60</v>
      </c>
      <c r="D46" s="189"/>
      <c r="E46" s="189"/>
      <c r="F46" s="190"/>
      <c r="G46" s="127">
        <f t="shared" si="19"/>
        <v>0</v>
      </c>
      <c r="H46" s="127">
        <f t="shared" si="19"/>
        <v>0</v>
      </c>
      <c r="I46" s="127">
        <f t="shared" si="19"/>
        <v>0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0</v>
      </c>
      <c r="U46" s="146">
        <v>0</v>
      </c>
      <c r="V46" s="65" t="str">
        <f t="shared" ref="V46:W46" si="20">V109</f>
        <v>NR</v>
      </c>
      <c r="W46" s="65" t="str">
        <f t="shared" si="20"/>
        <v>NR</v>
      </c>
    </row>
    <row r="47" spans="1:24" ht="27" customHeight="1" x14ac:dyDescent="0.25">
      <c r="A47" s="27"/>
      <c r="B47" s="66">
        <v>30</v>
      </c>
      <c r="C47" s="191" t="s">
        <v>61</v>
      </c>
      <c r="D47" s="189"/>
      <c r="E47" s="189"/>
      <c r="F47" s="190"/>
      <c r="G47" s="138">
        <f t="shared" ref="G47:U47" si="21">+G41+G44</f>
        <v>-126653396</v>
      </c>
      <c r="H47" s="138">
        <f t="shared" si="21"/>
        <v>-13424956</v>
      </c>
      <c r="I47" s="138">
        <f t="shared" si="21"/>
        <v>-113228440</v>
      </c>
      <c r="J47" s="138">
        <f t="shared" si="21"/>
        <v>5820910</v>
      </c>
      <c r="K47" s="138">
        <f t="shared" si="21"/>
        <v>-42966904</v>
      </c>
      <c r="L47" s="138">
        <f t="shared" si="21"/>
        <v>-4285614</v>
      </c>
      <c r="M47" s="138">
        <f t="shared" si="21"/>
        <v>1847445</v>
      </c>
      <c r="N47" s="138">
        <f t="shared" si="21"/>
        <v>-4067634</v>
      </c>
      <c r="O47" s="138">
        <f t="shared" si="21"/>
        <v>-1558116</v>
      </c>
      <c r="P47" s="138">
        <f t="shared" si="21"/>
        <v>-12595488</v>
      </c>
      <c r="Q47" s="138">
        <f t="shared" si="21"/>
        <v>0</v>
      </c>
      <c r="R47" s="138">
        <f t="shared" si="21"/>
        <v>-67105540</v>
      </c>
      <c r="S47" s="138">
        <f t="shared" si="21"/>
        <v>8583394</v>
      </c>
      <c r="T47" s="138">
        <f t="shared" si="21"/>
        <v>1235849</v>
      </c>
      <c r="U47" s="138">
        <f t="shared" si="21"/>
        <v>1863258</v>
      </c>
      <c r="V47" s="40" t="str">
        <f t="shared" ref="V47:W47" si="22">IF(COUNT(V41,V44:V46)&gt;0,SUM(V41,V44:V46),"NR")</f>
        <v>NR</v>
      </c>
      <c r="W47" s="40" t="str">
        <f t="shared" si="22"/>
        <v>NR</v>
      </c>
    </row>
    <row r="48" spans="1:24" ht="13.5" customHeight="1" thickBot="1" x14ac:dyDescent="0.3">
      <c r="A48" s="15"/>
      <c r="B48" s="67">
        <v>31</v>
      </c>
      <c r="C48" s="152" t="s">
        <v>62</v>
      </c>
      <c r="D48" s="166"/>
      <c r="E48" s="166"/>
      <c r="F48" s="167"/>
      <c r="G48" s="127">
        <f>SUM(H48:I48)</f>
        <v>0</v>
      </c>
      <c r="H48" s="147">
        <v>0</v>
      </c>
      <c r="I48" s="127">
        <f>SUM(J48:U48)</f>
        <v>0</v>
      </c>
      <c r="J48" s="147">
        <v>0</v>
      </c>
      <c r="K48" s="147">
        <v>0</v>
      </c>
      <c r="L48" s="147">
        <v>0</v>
      </c>
      <c r="M48" s="147">
        <v>0</v>
      </c>
      <c r="N48" s="148">
        <v>0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7">
        <v>0</v>
      </c>
      <c r="V48" s="68"/>
      <c r="W48" s="68"/>
    </row>
    <row r="49" spans="1:24" ht="13.5" customHeight="1" thickTop="1" thickBot="1" x14ac:dyDescent="0.3">
      <c r="A49" s="69"/>
      <c r="B49" s="70">
        <v>32</v>
      </c>
      <c r="C49" s="184" t="s">
        <v>63</v>
      </c>
      <c r="D49" s="185"/>
      <c r="E49" s="185"/>
      <c r="F49" s="186"/>
      <c r="G49" s="149">
        <f t="shared" ref="G49:U49" si="23">+G47-G48</f>
        <v>-126653396</v>
      </c>
      <c r="H49" s="149">
        <f t="shared" si="23"/>
        <v>-13424956</v>
      </c>
      <c r="I49" s="149">
        <f t="shared" si="23"/>
        <v>-113228440</v>
      </c>
      <c r="J49" s="149">
        <f t="shared" si="23"/>
        <v>5820910</v>
      </c>
      <c r="K49" s="149">
        <f t="shared" si="23"/>
        <v>-42966904</v>
      </c>
      <c r="L49" s="149">
        <f t="shared" si="23"/>
        <v>-4285614</v>
      </c>
      <c r="M49" s="149">
        <f t="shared" si="23"/>
        <v>1847445</v>
      </c>
      <c r="N49" s="149">
        <f t="shared" si="23"/>
        <v>-4067634</v>
      </c>
      <c r="O49" s="149">
        <f t="shared" si="23"/>
        <v>-1558116</v>
      </c>
      <c r="P49" s="149">
        <f t="shared" si="23"/>
        <v>-12595488</v>
      </c>
      <c r="Q49" s="149">
        <f t="shared" si="23"/>
        <v>0</v>
      </c>
      <c r="R49" s="149">
        <f t="shared" si="23"/>
        <v>-67105540</v>
      </c>
      <c r="S49" s="149">
        <f t="shared" si="23"/>
        <v>8583394</v>
      </c>
      <c r="T49" s="149">
        <f t="shared" si="23"/>
        <v>1235849</v>
      </c>
      <c r="U49" s="149">
        <f t="shared" si="23"/>
        <v>1863258</v>
      </c>
      <c r="V49" s="71" t="str">
        <f t="shared" ref="V49:W49" si="24">IF(COUNT(V47,V48)&gt;0,SUM(V47,-V48),"NR")</f>
        <v>NR</v>
      </c>
      <c r="W49" s="71" t="str">
        <f t="shared" si="24"/>
        <v>NR</v>
      </c>
    </row>
    <row r="50" spans="1:24" x14ac:dyDescent="0.25">
      <c r="A50" s="25"/>
      <c r="B50" s="25"/>
      <c r="C50" s="25"/>
      <c r="D50" s="25"/>
      <c r="E50" s="25"/>
      <c r="F50" s="25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4" x14ac:dyDescent="0.25">
      <c r="A51" s="25"/>
      <c r="B51" s="25"/>
      <c r="C51" s="25"/>
      <c r="D51" s="25"/>
      <c r="E51" s="25"/>
      <c r="F51" s="25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4" x14ac:dyDescent="0.25">
      <c r="A52" s="25"/>
      <c r="B52" s="25"/>
      <c r="C52" s="25"/>
      <c r="D52" s="25"/>
      <c r="E52" s="25"/>
      <c r="F52" s="25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4" x14ac:dyDescent="0.25">
      <c r="A53" s="25"/>
      <c r="B53" s="25"/>
      <c r="C53" s="25"/>
      <c r="D53" s="25"/>
      <c r="E53" s="25"/>
      <c r="F53" s="25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4" x14ac:dyDescent="0.25">
      <c r="A54" s="25"/>
      <c r="B54" s="25"/>
      <c r="C54" s="25"/>
      <c r="D54" s="25"/>
      <c r="E54" s="25"/>
      <c r="F54" s="25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4" ht="15.75" thickBot="1" x14ac:dyDescent="0.3">
      <c r="A55" s="25"/>
      <c r="B55" s="25"/>
      <c r="C55" s="25"/>
      <c r="D55" s="25"/>
      <c r="E55" s="25"/>
      <c r="F55" s="25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4" ht="13.5" customHeight="1" thickBot="1" x14ac:dyDescent="0.3">
      <c r="A56" s="73"/>
      <c r="B56" s="74"/>
      <c r="C56" s="74"/>
      <c r="D56" s="74"/>
      <c r="E56" s="74"/>
      <c r="F56" s="75"/>
      <c r="G56" s="76">
        <v>1</v>
      </c>
      <c r="H56" s="77">
        <v>2</v>
      </c>
      <c r="I56" s="77">
        <v>3</v>
      </c>
      <c r="J56" s="77">
        <v>4</v>
      </c>
      <c r="K56" s="77">
        <v>5</v>
      </c>
      <c r="L56" s="77">
        <v>6</v>
      </c>
      <c r="M56" s="76">
        <v>7</v>
      </c>
      <c r="N56" s="77">
        <v>8</v>
      </c>
      <c r="O56" s="77">
        <v>9</v>
      </c>
      <c r="P56" s="77">
        <v>10</v>
      </c>
      <c r="Q56" s="77">
        <v>11</v>
      </c>
      <c r="R56" s="77">
        <v>12</v>
      </c>
      <c r="S56" s="76">
        <v>13</v>
      </c>
      <c r="T56" s="77">
        <v>14</v>
      </c>
      <c r="U56" s="77">
        <v>15</v>
      </c>
      <c r="V56" s="77">
        <v>16</v>
      </c>
      <c r="W56" s="77">
        <v>17</v>
      </c>
    </row>
    <row r="57" spans="1:24" ht="13.5" customHeight="1" thickBot="1" x14ac:dyDescent="0.3">
      <c r="A57" s="78"/>
      <c r="B57" s="79"/>
      <c r="C57" s="80"/>
      <c r="D57" s="81"/>
      <c r="E57" s="81"/>
      <c r="F57" s="82"/>
      <c r="G57" s="187" t="s">
        <v>6</v>
      </c>
      <c r="H57" s="180" t="s">
        <v>7</v>
      </c>
      <c r="I57" s="180" t="s">
        <v>8</v>
      </c>
      <c r="J57" s="180" t="s">
        <v>9</v>
      </c>
      <c r="K57" s="180" t="s">
        <v>10</v>
      </c>
      <c r="L57" s="180" t="s">
        <v>11</v>
      </c>
      <c r="M57" s="8"/>
      <c r="N57" s="8"/>
      <c r="O57" s="180" t="s">
        <v>12</v>
      </c>
      <c r="P57" s="180" t="s">
        <v>13</v>
      </c>
      <c r="Q57" s="180" t="s">
        <v>14</v>
      </c>
      <c r="R57" s="180" t="s">
        <v>15</v>
      </c>
      <c r="S57" s="8"/>
      <c r="T57" s="182" t="s">
        <v>17</v>
      </c>
      <c r="U57" s="180" t="s">
        <v>18</v>
      </c>
      <c r="V57" s="83" t="s">
        <v>19</v>
      </c>
      <c r="W57" s="180" t="s">
        <v>20</v>
      </c>
    </row>
    <row r="58" spans="1:24" ht="39" customHeight="1" thickBot="1" x14ac:dyDescent="0.3">
      <c r="A58" s="84" t="s">
        <v>64</v>
      </c>
      <c r="B58" s="85"/>
      <c r="C58" s="86"/>
      <c r="D58" s="25"/>
      <c r="E58" s="25"/>
      <c r="F58" s="87"/>
      <c r="G58" s="188"/>
      <c r="H58" s="181"/>
      <c r="I58" s="181"/>
      <c r="J58" s="181"/>
      <c r="K58" s="181"/>
      <c r="L58" s="181"/>
      <c r="M58" s="13" t="s">
        <v>21</v>
      </c>
      <c r="N58" s="13" t="s">
        <v>22</v>
      </c>
      <c r="O58" s="181"/>
      <c r="P58" s="181"/>
      <c r="Q58" s="181"/>
      <c r="R58" s="181"/>
      <c r="S58" s="13" t="s">
        <v>16</v>
      </c>
      <c r="T58" s="183"/>
      <c r="U58" s="181"/>
      <c r="V58" s="88" t="str">
        <f>IF(ISBLANK(V8),"",V8)</f>
        <v>Please Specify</v>
      </c>
      <c r="W58" s="181"/>
    </row>
    <row r="59" spans="1:24" ht="13.5" customHeight="1" thickBot="1" x14ac:dyDescent="0.3">
      <c r="A59" s="89" t="s">
        <v>65</v>
      </c>
      <c r="B59" s="85"/>
      <c r="C59" s="86"/>
      <c r="D59" s="25"/>
      <c r="E59" s="25"/>
      <c r="F59" s="87"/>
      <c r="G59" s="90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</row>
    <row r="60" spans="1:24" ht="13.5" customHeight="1" thickBot="1" x14ac:dyDescent="0.3">
      <c r="A60" s="92"/>
      <c r="B60" s="93" t="s">
        <v>66</v>
      </c>
      <c r="C60" s="171"/>
      <c r="D60" s="174"/>
      <c r="E60" s="174"/>
      <c r="F60" s="175"/>
      <c r="G60" s="127">
        <f t="shared" ref="G60:G69" si="25">SUM(H60:I60)</f>
        <v>13506619</v>
      </c>
      <c r="H60" s="127">
        <v>0</v>
      </c>
      <c r="I60" s="127">
        <f>SUM(J60:U60)</f>
        <v>13506619</v>
      </c>
      <c r="J60" s="127">
        <v>13506619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7" t="b">
        <f>NOT(ISBLANK(C60))</f>
        <v>0</v>
      </c>
    </row>
    <row r="61" spans="1:24" ht="13.5" customHeight="1" thickBot="1" x14ac:dyDescent="0.3">
      <c r="A61" s="92"/>
      <c r="B61" s="94" t="s">
        <v>67</v>
      </c>
      <c r="C61" s="158"/>
      <c r="D61" s="159"/>
      <c r="E61" s="159"/>
      <c r="F61" s="160"/>
      <c r="G61" s="127">
        <f t="shared" si="25"/>
        <v>0</v>
      </c>
      <c r="H61" s="127">
        <v>0</v>
      </c>
      <c r="I61" s="127">
        <f t="shared" ref="I61:I69" si="26">SUM(J61:U61)</f>
        <v>0</v>
      </c>
      <c r="J61" s="150" t="s">
        <v>114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4" ht="13.5" customHeight="1" thickBot="1" x14ac:dyDescent="0.3">
      <c r="A62" s="92"/>
      <c r="B62" s="95" t="s">
        <v>68</v>
      </c>
      <c r="C62" s="158"/>
      <c r="D62" s="159"/>
      <c r="E62" s="159"/>
      <c r="F62" s="160"/>
      <c r="G62" s="127">
        <f t="shared" si="25"/>
        <v>0</v>
      </c>
      <c r="H62" s="127">
        <v>0</v>
      </c>
      <c r="I62" s="127">
        <f t="shared" si="26"/>
        <v>0</v>
      </c>
      <c r="J62" s="127">
        <v>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4" ht="13.5" customHeight="1" thickBot="1" x14ac:dyDescent="0.3">
      <c r="A63" s="92"/>
      <c r="B63" s="94" t="s">
        <v>69</v>
      </c>
      <c r="C63" s="158"/>
      <c r="D63" s="159"/>
      <c r="E63" s="159"/>
      <c r="F63" s="160"/>
      <c r="G63" s="127">
        <f t="shared" si="25"/>
        <v>0</v>
      </c>
      <c r="H63" s="127">
        <v>0</v>
      </c>
      <c r="I63" s="127">
        <f t="shared" si="26"/>
        <v>0</v>
      </c>
      <c r="J63" s="127">
        <v>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4" ht="13.5" customHeight="1" thickBot="1" x14ac:dyDescent="0.3">
      <c r="A64" s="92"/>
      <c r="B64" s="94" t="s">
        <v>70</v>
      </c>
      <c r="C64" s="158"/>
      <c r="D64" s="159"/>
      <c r="E64" s="159"/>
      <c r="F64" s="160"/>
      <c r="G64" s="127">
        <f t="shared" si="25"/>
        <v>0</v>
      </c>
      <c r="H64" s="127">
        <v>0</v>
      </c>
      <c r="I64" s="127">
        <f t="shared" si="26"/>
        <v>0</v>
      </c>
      <c r="J64" s="127">
        <v>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1:24" ht="13.5" customHeight="1" thickBot="1" x14ac:dyDescent="0.3">
      <c r="A65" s="92"/>
      <c r="B65" s="95" t="s">
        <v>71</v>
      </c>
      <c r="C65" s="158"/>
      <c r="D65" s="159"/>
      <c r="E65" s="159"/>
      <c r="F65" s="160"/>
      <c r="G65" s="127">
        <f t="shared" si="25"/>
        <v>0</v>
      </c>
      <c r="H65" s="127">
        <v>0</v>
      </c>
      <c r="I65" s="127">
        <f t="shared" si="26"/>
        <v>0</v>
      </c>
      <c r="J65" s="127">
        <v>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1:24" ht="13.5" customHeight="1" thickBot="1" x14ac:dyDescent="0.3">
      <c r="A66" s="92"/>
      <c r="B66" s="94" t="s">
        <v>72</v>
      </c>
      <c r="C66" s="158"/>
      <c r="D66" s="159"/>
      <c r="E66" s="159"/>
      <c r="F66" s="160"/>
      <c r="G66" s="127">
        <f t="shared" si="25"/>
        <v>0</v>
      </c>
      <c r="H66" s="127">
        <v>0</v>
      </c>
      <c r="I66" s="127">
        <f t="shared" si="26"/>
        <v>0</v>
      </c>
      <c r="J66" s="127">
        <v>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1:24" ht="13.5" customHeight="1" thickBot="1" x14ac:dyDescent="0.3">
      <c r="A67" s="92"/>
      <c r="B67" s="94" t="s">
        <v>73</v>
      </c>
      <c r="C67" s="158"/>
      <c r="D67" s="164"/>
      <c r="E67" s="164"/>
      <c r="F67" s="165"/>
      <c r="G67" s="127">
        <f t="shared" si="25"/>
        <v>0</v>
      </c>
      <c r="H67" s="127">
        <v>0</v>
      </c>
      <c r="I67" s="127">
        <f t="shared" si="26"/>
        <v>0</v>
      </c>
      <c r="J67" s="127">
        <v>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7" t="b">
        <f>NOT(ISBLANK(C67))</f>
        <v>0</v>
      </c>
    </row>
    <row r="68" spans="1:24" ht="13.5" customHeight="1" thickBot="1" x14ac:dyDescent="0.3">
      <c r="A68" s="92"/>
      <c r="B68" s="94" t="s">
        <v>74</v>
      </c>
      <c r="C68" s="158"/>
      <c r="D68" s="164"/>
      <c r="E68" s="164"/>
      <c r="F68" s="165"/>
      <c r="G68" s="127">
        <f t="shared" si="25"/>
        <v>0</v>
      </c>
      <c r="H68" s="127">
        <v>0</v>
      </c>
      <c r="I68" s="127">
        <f t="shared" si="26"/>
        <v>0</v>
      </c>
      <c r="J68" s="127">
        <v>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7" t="b">
        <f>NOT(ISBLANK(C68))</f>
        <v>0</v>
      </c>
    </row>
    <row r="69" spans="1:24" ht="13.5" customHeight="1" thickBot="1" x14ac:dyDescent="0.3">
      <c r="A69" s="92"/>
      <c r="B69" s="96" t="s">
        <v>75</v>
      </c>
      <c r="C69" s="152" t="s">
        <v>76</v>
      </c>
      <c r="D69" s="166"/>
      <c r="E69" s="166"/>
      <c r="F69" s="167"/>
      <c r="G69" s="127">
        <f t="shared" si="25"/>
        <v>0</v>
      </c>
      <c r="H69" s="127">
        <v>0</v>
      </c>
      <c r="I69" s="127">
        <f t="shared" si="26"/>
        <v>0</v>
      </c>
      <c r="J69" s="127">
        <v>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7" t="b">
        <f>NOT(ISBLANK(C69))</f>
        <v>1</v>
      </c>
    </row>
    <row r="70" spans="1:24" ht="13.5" customHeight="1" thickTop="1" thickBot="1" x14ac:dyDescent="0.3">
      <c r="A70" s="92"/>
      <c r="B70" s="97" t="s">
        <v>77</v>
      </c>
      <c r="C70" s="176" t="s">
        <v>78</v>
      </c>
      <c r="D70" s="177"/>
      <c r="E70" s="177"/>
      <c r="F70" s="178"/>
      <c r="G70" s="151">
        <f>SUM(G60:G69)</f>
        <v>13506619</v>
      </c>
      <c r="H70" s="151">
        <f t="shared" ref="H70:J70" si="27">SUM(H60:H69)</f>
        <v>0</v>
      </c>
      <c r="I70" s="151">
        <f t="shared" si="27"/>
        <v>13506619</v>
      </c>
      <c r="J70" s="151">
        <f t="shared" si="27"/>
        <v>13506619</v>
      </c>
      <c r="K70" s="43" t="str">
        <f t="shared" ref="K70:W70" si="28">IF(COUNT(K60:K69)&gt;0,SUM(K60:K69),"NR")</f>
        <v>NR</v>
      </c>
      <c r="L70" s="43" t="str">
        <f t="shared" si="28"/>
        <v>NR</v>
      </c>
      <c r="M70" s="43" t="str">
        <f t="shared" si="28"/>
        <v>NR</v>
      </c>
      <c r="N70" s="43" t="str">
        <f t="shared" si="28"/>
        <v>NR</v>
      </c>
      <c r="O70" s="43" t="str">
        <f t="shared" si="28"/>
        <v>NR</v>
      </c>
      <c r="P70" s="43" t="str">
        <f t="shared" si="28"/>
        <v>NR</v>
      </c>
      <c r="Q70" s="43" t="str">
        <f t="shared" si="28"/>
        <v>NR</v>
      </c>
      <c r="R70" s="43" t="str">
        <f>IF(COUNT(R60:R69)&gt;0,SUM(R60:R69),"NR")</f>
        <v>NR</v>
      </c>
      <c r="S70" s="43" t="str">
        <f t="shared" si="28"/>
        <v>NR</v>
      </c>
      <c r="T70" s="43" t="str">
        <f t="shared" si="28"/>
        <v>NR</v>
      </c>
      <c r="U70" s="43" t="str">
        <f t="shared" si="28"/>
        <v>NR</v>
      </c>
      <c r="V70" s="43" t="str">
        <f t="shared" si="28"/>
        <v>NR</v>
      </c>
      <c r="W70" s="43" t="str">
        <f t="shared" si="28"/>
        <v>NR</v>
      </c>
    </row>
    <row r="71" spans="1:24" ht="13.5" customHeight="1" thickBot="1" x14ac:dyDescent="0.3">
      <c r="A71" s="92"/>
      <c r="B71" s="98"/>
      <c r="C71" s="99"/>
      <c r="D71" s="99"/>
      <c r="E71" s="99"/>
      <c r="F71" s="100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</row>
    <row r="72" spans="1:24" ht="13.5" customHeight="1" thickBot="1" x14ac:dyDescent="0.3">
      <c r="A72" s="89" t="s">
        <v>79</v>
      </c>
      <c r="B72" s="85"/>
      <c r="C72" s="86"/>
      <c r="D72" s="25"/>
      <c r="E72" s="25"/>
      <c r="F72" s="87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</row>
    <row r="73" spans="1:24" ht="13.5" customHeight="1" thickBot="1" x14ac:dyDescent="0.3">
      <c r="A73" s="92"/>
      <c r="B73" s="93" t="s">
        <v>80</v>
      </c>
      <c r="C73" s="171"/>
      <c r="D73" s="174"/>
      <c r="E73" s="174"/>
      <c r="F73" s="175"/>
      <c r="G73" s="34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7" t="b">
        <f>NOT(ISBLANK(C73))</f>
        <v>0</v>
      </c>
    </row>
    <row r="74" spans="1:24" ht="13.5" customHeight="1" thickBot="1" x14ac:dyDescent="0.3">
      <c r="A74" s="92"/>
      <c r="B74" s="95" t="s">
        <v>81</v>
      </c>
      <c r="C74" s="158"/>
      <c r="D74" s="164"/>
      <c r="E74" s="164"/>
      <c r="F74" s="165"/>
      <c r="G74" s="34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7" t="b">
        <f>NOT(ISBLANK(C74))</f>
        <v>0</v>
      </c>
    </row>
    <row r="75" spans="1:24" ht="13.5" customHeight="1" thickBot="1" x14ac:dyDescent="0.3">
      <c r="A75" s="92"/>
      <c r="B75" s="95" t="s">
        <v>82</v>
      </c>
      <c r="C75" s="158"/>
      <c r="D75" s="164"/>
      <c r="E75" s="164"/>
      <c r="F75" s="165"/>
      <c r="G75" s="34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7" t="b">
        <f>NOT(ISBLANK(C75))</f>
        <v>0</v>
      </c>
    </row>
    <row r="76" spans="1:24" ht="13.5" customHeight="1" thickBot="1" x14ac:dyDescent="0.3">
      <c r="A76" s="92"/>
      <c r="B76" s="96" t="s">
        <v>83</v>
      </c>
      <c r="C76" s="152" t="s">
        <v>84</v>
      </c>
      <c r="D76" s="166"/>
      <c r="E76" s="166"/>
      <c r="F76" s="167"/>
      <c r="G76" s="34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7" t="b">
        <f>NOT(ISBLANK(C76))</f>
        <v>1</v>
      </c>
    </row>
    <row r="77" spans="1:24" ht="13.5" customHeight="1" thickTop="1" thickBot="1" x14ac:dyDescent="0.3">
      <c r="A77" s="92"/>
      <c r="B77" s="97" t="s">
        <v>85</v>
      </c>
      <c r="C77" s="179" t="s">
        <v>86</v>
      </c>
      <c r="D77" s="169"/>
      <c r="E77" s="169"/>
      <c r="F77" s="170"/>
      <c r="G77" s="104" t="str">
        <f>IF(COUNT(G73:G76)&gt;0,SUM(G73:G76),"NR")</f>
        <v>NR</v>
      </c>
      <c r="H77" s="42" t="str">
        <f t="shared" ref="H77:W77" si="29">IF(COUNT(H73:H76)&gt;0,SUM(H73:H76),"NR")</f>
        <v>NR</v>
      </c>
      <c r="I77" s="42" t="str">
        <f t="shared" si="29"/>
        <v>NR</v>
      </c>
      <c r="J77" s="42" t="str">
        <f t="shared" si="29"/>
        <v>NR</v>
      </c>
      <c r="K77" s="42" t="str">
        <f t="shared" si="29"/>
        <v>NR</v>
      </c>
      <c r="L77" s="42" t="str">
        <f t="shared" si="29"/>
        <v>NR</v>
      </c>
      <c r="M77" s="42" t="str">
        <f t="shared" si="29"/>
        <v>NR</v>
      </c>
      <c r="N77" s="42" t="str">
        <f t="shared" si="29"/>
        <v>NR</v>
      </c>
      <c r="O77" s="42" t="str">
        <f t="shared" si="29"/>
        <v>NR</v>
      </c>
      <c r="P77" s="42" t="str">
        <f t="shared" si="29"/>
        <v>NR</v>
      </c>
      <c r="Q77" s="42" t="str">
        <f t="shared" si="29"/>
        <v>NR</v>
      </c>
      <c r="R77" s="42" t="str">
        <f>IF(COUNT(R73:R76)&gt;0,SUM(R73:R76),"NR")</f>
        <v>NR</v>
      </c>
      <c r="S77" s="42" t="str">
        <f t="shared" si="29"/>
        <v>NR</v>
      </c>
      <c r="T77" s="42" t="str">
        <f t="shared" si="29"/>
        <v>NR</v>
      </c>
      <c r="U77" s="42" t="str">
        <f t="shared" si="29"/>
        <v>NR</v>
      </c>
      <c r="V77" s="42" t="str">
        <f t="shared" si="29"/>
        <v>NR</v>
      </c>
      <c r="W77" s="42" t="str">
        <f t="shared" si="29"/>
        <v>NR</v>
      </c>
    </row>
    <row r="78" spans="1:24" ht="13.5" customHeight="1" thickBot="1" x14ac:dyDescent="0.3">
      <c r="A78" s="92"/>
      <c r="B78" s="105"/>
      <c r="C78" s="106"/>
      <c r="D78" s="99"/>
      <c r="E78" s="99"/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</row>
    <row r="79" spans="1:24" ht="13.5" customHeight="1" thickBot="1" x14ac:dyDescent="0.3">
      <c r="A79" s="107" t="s">
        <v>87</v>
      </c>
      <c r="B79" s="99"/>
      <c r="C79" s="99"/>
      <c r="D79" s="99"/>
      <c r="E79" s="99"/>
      <c r="F79" s="100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7" t="b">
        <f>NOT(ISBLANK(C79))</f>
        <v>0</v>
      </c>
    </row>
    <row r="80" spans="1:24" ht="13.5" customHeight="1" thickBot="1" x14ac:dyDescent="0.3">
      <c r="A80" s="92"/>
      <c r="B80" s="94" t="s">
        <v>88</v>
      </c>
      <c r="C80" s="171"/>
      <c r="D80" s="174"/>
      <c r="E80" s="174"/>
      <c r="F80" s="175"/>
      <c r="G80" s="34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7" t="b">
        <f>NOT(ISBLANK(C80))</f>
        <v>0</v>
      </c>
    </row>
    <row r="81" spans="1:24" ht="13.5" customHeight="1" thickBot="1" x14ac:dyDescent="0.3">
      <c r="A81" s="92"/>
      <c r="B81" s="94" t="s">
        <v>89</v>
      </c>
      <c r="C81" s="158"/>
      <c r="D81" s="159"/>
      <c r="E81" s="159"/>
      <c r="F81" s="160"/>
      <c r="G81" s="34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1:24" ht="13.5" customHeight="1" thickBot="1" x14ac:dyDescent="0.3">
      <c r="A82" s="92"/>
      <c r="B82" s="94" t="s">
        <v>90</v>
      </c>
      <c r="C82" s="158"/>
      <c r="D82" s="159"/>
      <c r="E82" s="159"/>
      <c r="F82" s="160"/>
      <c r="G82" s="34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1:24" ht="13.5" customHeight="1" thickBot="1" x14ac:dyDescent="0.3">
      <c r="A83" s="92"/>
      <c r="B83" s="94" t="s">
        <v>91</v>
      </c>
      <c r="C83" s="158"/>
      <c r="D83" s="159"/>
      <c r="E83" s="159"/>
      <c r="F83" s="160"/>
      <c r="G83" s="34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1:24" ht="13.5" customHeight="1" thickBot="1" x14ac:dyDescent="0.3">
      <c r="A84" s="92"/>
      <c r="B84" s="94" t="s">
        <v>92</v>
      </c>
      <c r="C84" s="158"/>
      <c r="D84" s="159"/>
      <c r="E84" s="159"/>
      <c r="F84" s="160"/>
      <c r="G84" s="34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4" ht="13.5" customHeight="1" thickBot="1" x14ac:dyDescent="0.3">
      <c r="A85" s="92"/>
      <c r="B85" s="94" t="s">
        <v>93</v>
      </c>
      <c r="C85" s="158"/>
      <c r="D85" s="159"/>
      <c r="E85" s="159"/>
      <c r="F85" s="160"/>
      <c r="G85" s="34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4" ht="13.5" customHeight="1" thickBot="1" x14ac:dyDescent="0.3">
      <c r="A86" s="92"/>
      <c r="B86" s="94" t="s">
        <v>94</v>
      </c>
      <c r="C86" s="158"/>
      <c r="D86" s="159"/>
      <c r="E86" s="159"/>
      <c r="F86" s="160"/>
      <c r="G86" s="34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1:24" ht="13.5" customHeight="1" thickBot="1" x14ac:dyDescent="0.3">
      <c r="A87" s="92"/>
      <c r="B87" s="94" t="s">
        <v>95</v>
      </c>
      <c r="C87" s="158"/>
      <c r="D87" s="164"/>
      <c r="E87" s="164"/>
      <c r="F87" s="165"/>
      <c r="G87" s="34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7" t="b">
        <f>NOT(ISBLANK(C87))</f>
        <v>0</v>
      </c>
    </row>
    <row r="88" spans="1:24" ht="13.5" customHeight="1" thickBot="1" x14ac:dyDescent="0.3">
      <c r="A88" s="92"/>
      <c r="B88" s="94" t="s">
        <v>96</v>
      </c>
      <c r="C88" s="158"/>
      <c r="D88" s="164"/>
      <c r="E88" s="164"/>
      <c r="F88" s="165"/>
      <c r="G88" s="34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7" t="b">
        <f>NOT(ISBLANK(C88))</f>
        <v>0</v>
      </c>
    </row>
    <row r="89" spans="1:24" ht="13.5" customHeight="1" thickBot="1" x14ac:dyDescent="0.3">
      <c r="A89" s="92"/>
      <c r="B89" s="96" t="s">
        <v>97</v>
      </c>
      <c r="C89" s="152" t="s">
        <v>98</v>
      </c>
      <c r="D89" s="166"/>
      <c r="E89" s="166"/>
      <c r="F89" s="167"/>
      <c r="G89" s="34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7" t="b">
        <f>NOT(ISBLANK(C89))</f>
        <v>1</v>
      </c>
    </row>
    <row r="90" spans="1:24" ht="13.5" customHeight="1" thickTop="1" thickBot="1" x14ac:dyDescent="0.3">
      <c r="A90" s="92"/>
      <c r="B90" s="97" t="s">
        <v>99</v>
      </c>
      <c r="C90" s="168" t="s">
        <v>100</v>
      </c>
      <c r="D90" s="169"/>
      <c r="E90" s="169"/>
      <c r="F90" s="170"/>
      <c r="G90" s="104" t="str">
        <f>IF(COUNT(G80:G89)&gt;0,SUM(G80:G89),"NR")</f>
        <v>NR</v>
      </c>
      <c r="H90" s="42" t="str">
        <f t="shared" ref="H90:W90" si="30">IF(COUNT(H80:H89)&gt;0,SUM(H80:H89),"NR")</f>
        <v>NR</v>
      </c>
      <c r="I90" s="42" t="str">
        <f t="shared" si="30"/>
        <v>NR</v>
      </c>
      <c r="J90" s="42" t="str">
        <f t="shared" si="30"/>
        <v>NR</v>
      </c>
      <c r="K90" s="42" t="str">
        <f t="shared" si="30"/>
        <v>NR</v>
      </c>
      <c r="L90" s="42" t="str">
        <f t="shared" si="30"/>
        <v>NR</v>
      </c>
      <c r="M90" s="42" t="str">
        <f t="shared" si="30"/>
        <v>NR</v>
      </c>
      <c r="N90" s="42" t="str">
        <f t="shared" si="30"/>
        <v>NR</v>
      </c>
      <c r="O90" s="42" t="str">
        <f t="shared" si="30"/>
        <v>NR</v>
      </c>
      <c r="P90" s="42" t="str">
        <f t="shared" si="30"/>
        <v>NR</v>
      </c>
      <c r="Q90" s="42" t="str">
        <f t="shared" si="30"/>
        <v>NR</v>
      </c>
      <c r="R90" s="42" t="str">
        <f>IF(COUNT(R80:R89)&gt;0,SUM(R80:R89),"NR")</f>
        <v>NR</v>
      </c>
      <c r="S90" s="42" t="str">
        <f t="shared" si="30"/>
        <v>NR</v>
      </c>
      <c r="T90" s="42" t="str">
        <f t="shared" si="30"/>
        <v>NR</v>
      </c>
      <c r="U90" s="42" t="str">
        <f t="shared" si="30"/>
        <v>NR</v>
      </c>
      <c r="V90" s="42" t="str">
        <f t="shared" si="30"/>
        <v>NR</v>
      </c>
      <c r="W90" s="42" t="str">
        <f t="shared" si="30"/>
        <v>NR</v>
      </c>
    </row>
    <row r="91" spans="1:24" ht="13.5" customHeight="1" thickTop="1" thickBot="1" x14ac:dyDescent="0.3">
      <c r="A91" s="92"/>
      <c r="B91" s="108"/>
      <c r="C91" s="109"/>
      <c r="D91" s="25"/>
      <c r="E91" s="25"/>
      <c r="F91" s="87"/>
      <c r="G91" s="110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24" ht="13.5" customHeight="1" thickBot="1" x14ac:dyDescent="0.3">
      <c r="A92" s="89" t="s">
        <v>101</v>
      </c>
      <c r="B92" s="112"/>
      <c r="C92" s="113"/>
      <c r="D92" s="25"/>
      <c r="E92" s="25"/>
      <c r="F92" s="87"/>
      <c r="G92" s="114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</row>
    <row r="93" spans="1:24" ht="13.5" customHeight="1" thickBot="1" x14ac:dyDescent="0.3">
      <c r="A93" s="116" t="s">
        <v>102</v>
      </c>
      <c r="B93" s="112"/>
      <c r="C93" s="113"/>
      <c r="D93" s="25"/>
      <c r="E93" s="25"/>
      <c r="F93" s="87"/>
      <c r="G93" s="117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4" ht="13.5" customHeight="1" thickBot="1" x14ac:dyDescent="0.3">
      <c r="A94" s="92"/>
      <c r="B94" s="93">
        <v>2901</v>
      </c>
      <c r="C94" s="171"/>
      <c r="D94" s="172"/>
      <c r="E94" s="172"/>
      <c r="F94" s="173"/>
      <c r="G94" s="34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7" t="b">
        <f t="shared" ref="X94:X99" si="31">NOT(ISBLANK(C94))</f>
        <v>0</v>
      </c>
    </row>
    <row r="95" spans="1:24" ht="13.5" customHeight="1" thickBot="1" x14ac:dyDescent="0.3">
      <c r="A95" s="92"/>
      <c r="B95" s="95">
        <v>2902</v>
      </c>
      <c r="C95" s="158"/>
      <c r="D95" s="159"/>
      <c r="E95" s="159"/>
      <c r="F95" s="160"/>
      <c r="G95" s="34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7" t="b">
        <f t="shared" si="31"/>
        <v>0</v>
      </c>
    </row>
    <row r="96" spans="1:24" ht="13.5" customHeight="1" thickBot="1" x14ac:dyDescent="0.3">
      <c r="A96" s="92"/>
      <c r="B96" s="95">
        <v>2903</v>
      </c>
      <c r="C96" s="158"/>
      <c r="D96" s="159"/>
      <c r="E96" s="159"/>
      <c r="F96" s="160"/>
      <c r="G96" s="34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7" t="b">
        <f t="shared" si="31"/>
        <v>0</v>
      </c>
    </row>
    <row r="97" spans="1:24" ht="13.5" customHeight="1" thickBot="1" x14ac:dyDescent="0.3">
      <c r="A97" s="92"/>
      <c r="B97" s="94">
        <v>2904</v>
      </c>
      <c r="C97" s="158"/>
      <c r="D97" s="159"/>
      <c r="E97" s="159"/>
      <c r="F97" s="160"/>
      <c r="G97" s="34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7" t="b">
        <f t="shared" si="31"/>
        <v>0</v>
      </c>
    </row>
    <row r="98" spans="1:24" ht="13.5" customHeight="1" thickBot="1" x14ac:dyDescent="0.3">
      <c r="A98" s="92"/>
      <c r="B98" s="95">
        <v>2905</v>
      </c>
      <c r="C98" s="158"/>
      <c r="D98" s="159"/>
      <c r="E98" s="159"/>
      <c r="F98" s="160"/>
      <c r="G98" s="34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7" t="b">
        <f t="shared" si="31"/>
        <v>0</v>
      </c>
    </row>
    <row r="99" spans="1:24" ht="13.5" customHeight="1" thickBot="1" x14ac:dyDescent="0.3">
      <c r="A99" s="92"/>
      <c r="B99" s="95">
        <v>2918</v>
      </c>
      <c r="C99" s="161" t="s">
        <v>103</v>
      </c>
      <c r="D99" s="162"/>
      <c r="E99" s="162"/>
      <c r="F99" s="163"/>
      <c r="G99" s="34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7" t="b">
        <f t="shared" si="31"/>
        <v>1</v>
      </c>
    </row>
    <row r="100" spans="1:24" ht="13.5" customHeight="1" thickBot="1" x14ac:dyDescent="0.3">
      <c r="A100" s="92"/>
      <c r="B100" s="94">
        <v>2919</v>
      </c>
      <c r="C100" s="161" t="s">
        <v>104</v>
      </c>
      <c r="D100" s="162"/>
      <c r="E100" s="162"/>
      <c r="F100" s="163"/>
      <c r="G100" s="119" t="str">
        <f t="shared" ref="G100:W100" si="32">IF(COUNT(G94:G99)&gt;0,SUM(G94:G99),"NR")</f>
        <v>NR</v>
      </c>
      <c r="H100" s="40" t="str">
        <f t="shared" si="32"/>
        <v>NR</v>
      </c>
      <c r="I100" s="40" t="str">
        <f t="shared" si="32"/>
        <v>NR</v>
      </c>
      <c r="J100" s="40" t="str">
        <f t="shared" si="32"/>
        <v>NR</v>
      </c>
      <c r="K100" s="40" t="str">
        <f t="shared" si="32"/>
        <v>NR</v>
      </c>
      <c r="L100" s="40" t="str">
        <f t="shared" si="32"/>
        <v>NR</v>
      </c>
      <c r="M100" s="40" t="str">
        <f t="shared" si="32"/>
        <v>NR</v>
      </c>
      <c r="N100" s="40" t="str">
        <f t="shared" si="32"/>
        <v>NR</v>
      </c>
      <c r="O100" s="40" t="str">
        <f t="shared" si="32"/>
        <v>NR</v>
      </c>
      <c r="P100" s="40" t="str">
        <f t="shared" si="32"/>
        <v>NR</v>
      </c>
      <c r="Q100" s="40" t="str">
        <f t="shared" si="32"/>
        <v>NR</v>
      </c>
      <c r="R100" s="40" t="str">
        <f>IF(COUNT(R94:R99)&gt;0,SUM(R94:R99),"NR")</f>
        <v>NR</v>
      </c>
      <c r="S100" s="40" t="str">
        <f t="shared" si="32"/>
        <v>NR</v>
      </c>
      <c r="T100" s="40" t="str">
        <f t="shared" si="32"/>
        <v>NR</v>
      </c>
      <c r="U100" s="40" t="str">
        <f t="shared" si="32"/>
        <v>NR</v>
      </c>
      <c r="V100" s="40" t="str">
        <f t="shared" si="32"/>
        <v>NR</v>
      </c>
      <c r="W100" s="40" t="str">
        <f t="shared" si="32"/>
        <v>NR</v>
      </c>
    </row>
    <row r="101" spans="1:24" ht="13.5" customHeight="1" thickBot="1" x14ac:dyDescent="0.3">
      <c r="A101" s="92" t="s">
        <v>105</v>
      </c>
      <c r="B101" s="120"/>
      <c r="C101" s="121"/>
      <c r="D101" s="122"/>
      <c r="E101" s="122"/>
      <c r="F101" s="123"/>
      <c r="G101" s="117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4" ht="13.5" customHeight="1" thickBot="1" x14ac:dyDescent="0.3">
      <c r="A102" s="92"/>
      <c r="B102" s="95">
        <v>2921</v>
      </c>
      <c r="C102" s="158"/>
      <c r="D102" s="159"/>
      <c r="E102" s="159"/>
      <c r="F102" s="160"/>
      <c r="G102" s="34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7" t="b">
        <f t="shared" ref="X102:X107" si="33">NOT(ISBLANK(C102))</f>
        <v>0</v>
      </c>
    </row>
    <row r="103" spans="1:24" ht="13.5" customHeight="1" thickBot="1" x14ac:dyDescent="0.3">
      <c r="A103" s="92"/>
      <c r="B103" s="95">
        <v>2922</v>
      </c>
      <c r="C103" s="158"/>
      <c r="D103" s="159"/>
      <c r="E103" s="159"/>
      <c r="F103" s="160"/>
      <c r="G103" s="34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7" t="b">
        <f t="shared" si="33"/>
        <v>0</v>
      </c>
    </row>
    <row r="104" spans="1:24" ht="13.5" customHeight="1" thickBot="1" x14ac:dyDescent="0.3">
      <c r="A104" s="92"/>
      <c r="B104" s="95">
        <v>2923</v>
      </c>
      <c r="C104" s="158"/>
      <c r="D104" s="159"/>
      <c r="E104" s="159"/>
      <c r="F104" s="160"/>
      <c r="G104" s="34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7" t="b">
        <f t="shared" si="33"/>
        <v>0</v>
      </c>
    </row>
    <row r="105" spans="1:24" ht="13.5" customHeight="1" thickBot="1" x14ac:dyDescent="0.3">
      <c r="A105" s="92"/>
      <c r="B105" s="95">
        <v>2924</v>
      </c>
      <c r="C105" s="158"/>
      <c r="D105" s="159"/>
      <c r="E105" s="159"/>
      <c r="F105" s="160"/>
      <c r="G105" s="34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7" t="b">
        <f t="shared" si="33"/>
        <v>0</v>
      </c>
    </row>
    <row r="106" spans="1:24" ht="13.5" customHeight="1" thickBot="1" x14ac:dyDescent="0.3">
      <c r="A106" s="92"/>
      <c r="B106" s="95">
        <v>2925</v>
      </c>
      <c r="C106" s="158"/>
      <c r="D106" s="159"/>
      <c r="E106" s="159"/>
      <c r="F106" s="160"/>
      <c r="G106" s="34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7" t="b">
        <f t="shared" si="33"/>
        <v>0</v>
      </c>
    </row>
    <row r="107" spans="1:24" ht="13.5" customHeight="1" thickBot="1" x14ac:dyDescent="0.3">
      <c r="A107" s="92"/>
      <c r="B107" s="94">
        <v>2938</v>
      </c>
      <c r="C107" s="161" t="s">
        <v>106</v>
      </c>
      <c r="D107" s="162"/>
      <c r="E107" s="162"/>
      <c r="F107" s="163"/>
      <c r="G107" s="34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7" t="b">
        <f t="shared" si="33"/>
        <v>1</v>
      </c>
    </row>
    <row r="108" spans="1:24" ht="13.5" customHeight="1" thickBot="1" x14ac:dyDescent="0.3">
      <c r="A108" s="92"/>
      <c r="B108" s="95">
        <v>2939</v>
      </c>
      <c r="C108" s="152" t="s">
        <v>107</v>
      </c>
      <c r="D108" s="153"/>
      <c r="E108" s="153"/>
      <c r="F108" s="154"/>
      <c r="G108" s="119" t="str">
        <f t="shared" ref="G108:W108" si="34">IF(COUNT(G102:G107)&gt;0,SUM(G102:G107),"NR")</f>
        <v>NR</v>
      </c>
      <c r="H108" s="40" t="str">
        <f t="shared" si="34"/>
        <v>NR</v>
      </c>
      <c r="I108" s="40" t="str">
        <f t="shared" si="34"/>
        <v>NR</v>
      </c>
      <c r="J108" s="40" t="str">
        <f t="shared" si="34"/>
        <v>NR</v>
      </c>
      <c r="K108" s="40" t="str">
        <f t="shared" si="34"/>
        <v>NR</v>
      </c>
      <c r="L108" s="40" t="str">
        <f t="shared" si="34"/>
        <v>NR</v>
      </c>
      <c r="M108" s="40" t="str">
        <f t="shared" si="34"/>
        <v>NR</v>
      </c>
      <c r="N108" s="40" t="str">
        <f t="shared" si="34"/>
        <v>NR</v>
      </c>
      <c r="O108" s="40" t="str">
        <f t="shared" si="34"/>
        <v>NR</v>
      </c>
      <c r="P108" s="40" t="str">
        <f t="shared" si="34"/>
        <v>NR</v>
      </c>
      <c r="Q108" s="40" t="str">
        <f t="shared" si="34"/>
        <v>NR</v>
      </c>
      <c r="R108" s="40" t="str">
        <f>IF(COUNT(R102:R107)&gt;0,SUM(R102:R107),"NR")</f>
        <v>NR</v>
      </c>
      <c r="S108" s="40" t="str">
        <f t="shared" ref="S108" si="35">IF(COUNT(S102:S107)&gt;0,SUM(S102:S107),"NR")</f>
        <v>NR</v>
      </c>
      <c r="T108" s="40" t="str">
        <f t="shared" si="34"/>
        <v>NR</v>
      </c>
      <c r="U108" s="40" t="str">
        <f t="shared" si="34"/>
        <v>NR</v>
      </c>
      <c r="V108" s="40" t="str">
        <f t="shared" si="34"/>
        <v>NR</v>
      </c>
      <c r="W108" s="40" t="str">
        <f t="shared" si="34"/>
        <v>NR</v>
      </c>
    </row>
    <row r="109" spans="1:24" ht="13.5" customHeight="1" thickTop="1" thickBot="1" x14ac:dyDescent="0.3">
      <c r="A109" s="124"/>
      <c r="B109" s="125">
        <v>2999</v>
      </c>
      <c r="C109" s="155" t="s">
        <v>108</v>
      </c>
      <c r="D109" s="156"/>
      <c r="E109" s="156"/>
      <c r="F109" s="157"/>
      <c r="G109" s="126" t="str">
        <f t="shared" ref="G109:W109" si="36">IF(COUNT(G100:G108)&gt;0,SUM(G100)-SUM(G108),"NR")</f>
        <v>NR</v>
      </c>
      <c r="H109" s="71" t="str">
        <f t="shared" si="36"/>
        <v>NR</v>
      </c>
      <c r="I109" s="71" t="str">
        <f t="shared" si="36"/>
        <v>NR</v>
      </c>
      <c r="J109" s="71" t="str">
        <f t="shared" si="36"/>
        <v>NR</v>
      </c>
      <c r="K109" s="71" t="str">
        <f t="shared" si="36"/>
        <v>NR</v>
      </c>
      <c r="L109" s="71" t="str">
        <f t="shared" si="36"/>
        <v>NR</v>
      </c>
      <c r="M109" s="71" t="str">
        <f t="shared" ref="M109:N109" si="37">IF(COUNT(M100:M108)&gt;0,SUM(M100)-SUM(M108),"NR")</f>
        <v>NR</v>
      </c>
      <c r="N109" s="71" t="str">
        <f t="shared" si="37"/>
        <v>NR</v>
      </c>
      <c r="O109" s="71" t="str">
        <f t="shared" si="36"/>
        <v>NR</v>
      </c>
      <c r="P109" s="71" t="str">
        <f t="shared" si="36"/>
        <v>NR</v>
      </c>
      <c r="Q109" s="71" t="str">
        <f t="shared" si="36"/>
        <v>NR</v>
      </c>
      <c r="R109" s="71" t="str">
        <f>IF(COUNT(R100:R108)&gt;0,SUM(R100)-SUM(R108),"NR")</f>
        <v>NR</v>
      </c>
      <c r="S109" s="71" t="str">
        <f t="shared" ref="S109" si="38">IF(COUNT(S100:S108)&gt;0,SUM(S100)-SUM(S108),"NR")</f>
        <v>NR</v>
      </c>
      <c r="T109" s="71" t="str">
        <f t="shared" si="36"/>
        <v>NR</v>
      </c>
      <c r="U109" s="71" t="str">
        <f t="shared" si="36"/>
        <v>NR</v>
      </c>
      <c r="V109" s="71" t="str">
        <f t="shared" si="36"/>
        <v>NR</v>
      </c>
      <c r="W109" s="71" t="str">
        <f t="shared" si="36"/>
        <v>NR</v>
      </c>
    </row>
    <row r="110" spans="1:24" x14ac:dyDescent="0.25">
      <c r="A110" s="25"/>
      <c r="B110" s="25"/>
      <c r="C110" s="25"/>
      <c r="D110" s="25"/>
      <c r="E110" s="25"/>
      <c r="F110" s="25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4" x14ac:dyDescent="0.25"/>
    <row r="112" spans="1:24" x14ac:dyDescent="0.25">
      <c r="C112" t="s">
        <v>110</v>
      </c>
    </row>
    <row r="113" spans="3:3" x14ac:dyDescent="0.25">
      <c r="C113" t="s">
        <v>111</v>
      </c>
    </row>
    <row r="114" spans="3:3" x14ac:dyDescent="0.25">
      <c r="C114" t="s">
        <v>112</v>
      </c>
    </row>
  </sheetData>
  <protectedRanges>
    <protectedRange algorithmName="SHA-512" hashValue="mmbdCdzfSvTl5jdp9bk4cxKdQL4Thp9uST+dzg0gSIFo4ZQWHYlafOLpXLVst8ospWQ1SFnq2AUfetBBc/hI9A==" saltValue="giQlaewekiGAhmlsLIsJ/w==" spinCount="100000" sqref="C112:C114" name="Range1"/>
  </protectedRanges>
  <mergeCells count="126">
    <mergeCell ref="A1:W1"/>
    <mergeCell ref="A2:W2"/>
    <mergeCell ref="A3:W3"/>
    <mergeCell ref="A4:W4"/>
    <mergeCell ref="A5:W5"/>
    <mergeCell ref="A6:B6"/>
    <mergeCell ref="C6:F6"/>
    <mergeCell ref="M38:M39"/>
    <mergeCell ref="N38:N39"/>
    <mergeCell ref="S38:S39"/>
    <mergeCell ref="C15:F15"/>
    <mergeCell ref="C16:F16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V38:V39"/>
    <mergeCell ref="W38:W39"/>
    <mergeCell ref="E39:F39"/>
    <mergeCell ref="C40:F40"/>
    <mergeCell ref="C41:F41"/>
    <mergeCell ref="C42:F42"/>
    <mergeCell ref="O38:O39"/>
    <mergeCell ref="P38:P39"/>
    <mergeCell ref="Q38:Q39"/>
    <mergeCell ref="R38:R39"/>
    <mergeCell ref="T38:T39"/>
    <mergeCell ref="U38:U39"/>
    <mergeCell ref="G38:G39"/>
    <mergeCell ref="H38:H39"/>
    <mergeCell ref="I38:I39"/>
    <mergeCell ref="J38:J39"/>
    <mergeCell ref="K38:K39"/>
    <mergeCell ref="L38:L39"/>
    <mergeCell ref="C49:F49"/>
    <mergeCell ref="G57:G58"/>
    <mergeCell ref="H57:H58"/>
    <mergeCell ref="I57:I58"/>
    <mergeCell ref="J57:J58"/>
    <mergeCell ref="K57:K58"/>
    <mergeCell ref="C43:F43"/>
    <mergeCell ref="C44:F44"/>
    <mergeCell ref="C45:F45"/>
    <mergeCell ref="C46:F46"/>
    <mergeCell ref="C47:F47"/>
    <mergeCell ref="C48:F48"/>
    <mergeCell ref="U57:U58"/>
    <mergeCell ref="W57:W58"/>
    <mergeCell ref="C60:F60"/>
    <mergeCell ref="C61:F61"/>
    <mergeCell ref="C62:F62"/>
    <mergeCell ref="C63:F63"/>
    <mergeCell ref="L57:L58"/>
    <mergeCell ref="O57:O58"/>
    <mergeCell ref="P57:P58"/>
    <mergeCell ref="Q57:Q58"/>
    <mergeCell ref="R57:R58"/>
    <mergeCell ref="T57:T58"/>
    <mergeCell ref="C70:F70"/>
    <mergeCell ref="C73:F73"/>
    <mergeCell ref="C74:F74"/>
    <mergeCell ref="C75:F75"/>
    <mergeCell ref="C76:F76"/>
    <mergeCell ref="C77:F77"/>
    <mergeCell ref="C64:F64"/>
    <mergeCell ref="C65:F65"/>
    <mergeCell ref="C66:F66"/>
    <mergeCell ref="C67:F67"/>
    <mergeCell ref="C68:F68"/>
    <mergeCell ref="C69:F69"/>
    <mergeCell ref="C86:F86"/>
    <mergeCell ref="C87:F87"/>
    <mergeCell ref="C88:F88"/>
    <mergeCell ref="C89:F89"/>
    <mergeCell ref="C90:F90"/>
    <mergeCell ref="C94:F94"/>
    <mergeCell ref="C80:F80"/>
    <mergeCell ref="C81:F81"/>
    <mergeCell ref="C82:F82"/>
    <mergeCell ref="C83:F83"/>
    <mergeCell ref="C84:F84"/>
    <mergeCell ref="C85:F85"/>
    <mergeCell ref="C108:F108"/>
    <mergeCell ref="C109:F109"/>
    <mergeCell ref="C102:F102"/>
    <mergeCell ref="C103:F103"/>
    <mergeCell ref="C104:F104"/>
    <mergeCell ref="C105:F105"/>
    <mergeCell ref="C106:F106"/>
    <mergeCell ref="C107:F107"/>
    <mergeCell ref="C95:F95"/>
    <mergeCell ref="C96:F96"/>
    <mergeCell ref="C97:F97"/>
    <mergeCell ref="C98:F98"/>
    <mergeCell ref="C99:F99"/>
    <mergeCell ref="C100:F100"/>
  </mergeCells>
  <conditionalFormatting sqref="A1">
    <cfRule type="expression" dxfId="6" priority="8" stopIfTrue="1">
      <formula>OR(ISBLANK(A1),EXACT(UPPER(A1),"&lt; NAME OF HMO &gt;"))</formula>
    </cfRule>
  </conditionalFormatting>
  <conditionalFormatting sqref="E12 E14 D39">
    <cfRule type="expression" dxfId="5" priority="9" stopIfTrue="1">
      <formula>ISBLANK(D12)</formula>
    </cfRule>
  </conditionalFormatting>
  <conditionalFormatting sqref="H60 H69">
    <cfRule type="expression" dxfId="4" priority="2" stopIfTrue="1">
      <formula>ISBLANK($C60)</formula>
    </cfRule>
  </conditionalFormatting>
  <conditionalFormatting sqref="J60 J69">
    <cfRule type="expression" dxfId="3" priority="1" stopIfTrue="1">
      <formula>ISBLANK($C60)</formula>
    </cfRule>
  </conditionalFormatting>
  <conditionalFormatting sqref="K60:W69 G73:W76 G80:W89 G94:W99 G102:W107">
    <cfRule type="expression" dxfId="2" priority="6" stopIfTrue="1">
      <formula>ISBLANK($C60)</formula>
    </cfRule>
  </conditionalFormatting>
  <conditionalFormatting sqref="V8">
    <cfRule type="expression" dxfId="1" priority="3" stopIfTrue="1">
      <formula>X10</formula>
    </cfRule>
  </conditionalFormatting>
  <conditionalFormatting sqref="V9 V12:V15 V18 V22:V29 V33:V49 V60:V70 V73:V77 V80:V90 V94:V100 V102:V109">
    <cfRule type="expression" dxfId="0" priority="4" stopIfTrue="1">
      <formula>NOT($X$10)</formula>
    </cfRule>
  </conditionalFormatting>
  <dataValidations count="6">
    <dataValidation type="custom" allowBlank="1" showInputMessage="1" showErrorMessage="1" errorTitle="Invalid Write-In Label" error="The Write-In label from this line must be entered before data may be entered." sqref="W60:W69 G94:U99 G102:U107 G73:U76 G80:U89 W102:W107 W80:W89 W73:W76 W94:W99 K60:U69" xr:uid="{3A4CFFE6-12F4-4903-A6ED-ECEF297D2001}">
      <formula1>$X60</formula1>
    </dataValidation>
    <dataValidation allowBlank="1" showInputMessage="1" showErrorMessage="1" promptTitle="Name of HMO" prompt="Please enter the Name of the HMO to whom this report belongs." sqref="A1" xr:uid="{C7E872AD-D0FD-4BC2-81B5-0BB2E24AF955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2BF2F2AB-0EE4-4E1B-B767-F8F8B74B94A4}">
      <formula1>$X$10</formula1>
    </dataValidation>
    <dataValidation type="custom" allowBlank="1" showInputMessage="1" showErrorMessage="1" errorTitle="Invalid Entry" error="The label for column 13-Other: must be entered before data is entered." sqref="V9" xr:uid="{C439E251-9D26-430C-8A81-CE3F65D39C05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697C6962-BF31-4EC8-84F7-FA6E3A638B32}">
      <formula1>AND($X$10,$X60,ISNUMBER(V60))</formula1>
    </dataValidation>
    <dataValidation type="custom" allowBlank="1" showInputMessage="1" showErrorMessage="1" errorTitle="Invalid Write-In Label" error="The Write-In label from this line must be entered before data may be entered." sqref="H69 H60 J60 J69" xr:uid="{17D8D3A4-82FC-47E2-9623-10504B4236AB}">
      <formula1>$V60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nYear xmlns="197dce87-66b0-4d13-ab68-c175b121ab85">2025</PlanYear>
    <TopicorFocusArea xmlns="197dce87-66b0-4d13-ab68-c175b121ab85" xsi:nil="true"/>
    <Proposaltitle xmlns="197dce87-66b0-4d13-ab68-c175b121ab85" xsi:nil="true"/>
    <Comments xmlns="197dce87-66b0-4d13-ab68-c175b121ab85">password protected - unable to edit document properties with title</Comments>
    <DocTitle xmlns="197dce87-66b0-4d13-ab68-c175b121ab85">2024 HealthPartners Statement of Revenue, Expenses and Net Income MCS (hp24supp1.xlsx)</DocTitle>
    <_x0055_RL2 xmlns="197dce87-66b0-4d13-ab68-c175b121ab85">/facilities/insurance/managedcare/reports/financial/docs/2024/hp24supp1.xlsx</_x0055_RL2>
    <Category xmlns="197dce87-66b0-4d13-ab68-c175b121ab85" xsi:nil="true"/>
    <Subcategory xmlns="197dce87-66b0-4d13-ab68-c175b121ab85" xsi:nil="true"/>
    <AssignedTo xmlns="197dce87-66b0-4d13-ab68-c175b121ab85">
      <UserInfo>
        <DisplayName/>
        <AccountId xsi:nil="true"/>
        <AccountType/>
      </UserInfo>
    </AssignedTo>
    <lcf76f155ced4ddcb4097134ff3c332f xmlns="197dce87-66b0-4d13-ab68-c175b121ab85">
      <Terms xmlns="http://schemas.microsoft.com/office/infopath/2007/PartnerControls"/>
    </lcf76f155ced4ddcb4097134ff3c332f>
    <Status xmlns="197dce87-66b0-4d13-ab68-c175b121ab85">Draft</Status>
    <TaxCatchAll xmlns="d7a0ad8a-c71d-4ce7-94c7-383a5f46de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910747-E9E5-464B-BDB7-C090D9B8ECDC}">
  <ds:schemaRefs>
    <ds:schemaRef ds:uri="197dce87-66b0-4d13-ab68-c175b121ab85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7a0ad8a-c71d-4ce7-94c7-383a5f46deff"/>
  </ds:schemaRefs>
</ds:datastoreItem>
</file>

<file path=customXml/itemProps2.xml><?xml version="1.0" encoding="utf-8"?>
<ds:datastoreItem xmlns:ds="http://schemas.openxmlformats.org/officeDocument/2006/customXml" ds:itemID="{2652CF8E-7B30-4451-9462-771A35106D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305C2-FFBF-422C-9783-84230F9C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Revenue, Expenses &amp; Net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HealthPartners Statement of Revenue, Expenses and Net Income MCS (hp24supp1.xlsx)</dc:title>
  <dc:creator>health.mcs@state.mn.us</dc:creator>
  <dcterms:created xsi:type="dcterms:W3CDTF">2024-11-14T17:52:52Z</dcterms:created>
  <dcterms:modified xsi:type="dcterms:W3CDTF">2025-06-10T18:27:41Z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ediaServiceImageTags">
    <vt:lpwstr/>
  </property>
  <property fmtid="{D5CDD505-2E9C-101B-9397-08002B2CF9AE}" pid="4" name="ContentTypeId">
    <vt:lpwstr>0x0101004A723ADC01041943B51344A809069549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URL">
    <vt:lpwstr>https://mn365.sharepoint.com/facilities/insurance/managedcare/reports/financial/docs, /facilities/insurance/managedcare/reports/financial/docs/</vt:lpwstr>
  </property>
</Properties>
</file>